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arah\Downloads\"/>
    </mc:Choice>
  </mc:AlternateContent>
  <xr:revisionPtr revIDLastSave="0" documentId="13_ncr:1_{86C660CE-ADDA-48E1-99B0-0E471760FD99}" xr6:coauthVersionLast="47" xr6:coauthVersionMax="47" xr10:uidLastSave="{00000000-0000-0000-0000-000000000000}"/>
  <workbookProtection workbookAlgorithmName="SHA-512" workbookHashValue="BivYrSWmhNRmmAv0fNiOYT3Ub+s49ADDGomatDjtdmi2u3hX+IiMLApBi46bq6UIq4yIBHFR15mharKCcuM7KQ==" workbookSaltValue="YNXnjVTGaQ7pOyfFe1nnCQ==" workbookSpinCount="100000" lockStructure="1"/>
  <bookViews>
    <workbookView xWindow="-120" yWindow="-120" windowWidth="29040" windowHeight="15840" xr2:uid="{52836541-DF54-4DB9-92BF-5E9F893E7093}"/>
  </bookViews>
  <sheets>
    <sheet name="Instructions" sheetId="9" r:id="rId1"/>
    <sheet name="Travel Claim Worksheet" sheetId="8" r:id="rId2"/>
    <sheet name="Versions" sheetId="10" state="hidden" r:id="rId3"/>
    <sheet name="Data" sheetId="5" state="hidden" r:id="rId4"/>
  </sheets>
  <definedNames>
    <definedName name="_xlnm.Print_Area" localSheetId="1">'Travel Claim Worksheet'!$B$1:$Y$46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8" l="1"/>
  <c r="T23" i="8" s="1"/>
  <c r="E24" i="8"/>
  <c r="E25" i="8"/>
  <c r="W25" i="8" s="1"/>
  <c r="E26" i="8"/>
  <c r="E27" i="8"/>
  <c r="E28" i="8"/>
  <c r="F23" i="8"/>
  <c r="F24" i="8"/>
  <c r="F25" i="8"/>
  <c r="F26" i="8"/>
  <c r="F27" i="8"/>
  <c r="F28" i="8"/>
  <c r="H23" i="8"/>
  <c r="H24" i="8"/>
  <c r="H25" i="8"/>
  <c r="H26" i="8"/>
  <c r="H27" i="8"/>
  <c r="H28" i="8"/>
  <c r="I23" i="8"/>
  <c r="I24" i="8"/>
  <c r="I25" i="8"/>
  <c r="I26" i="8"/>
  <c r="I27" i="8"/>
  <c r="I28" i="8"/>
  <c r="J23" i="8"/>
  <c r="J24" i="8"/>
  <c r="J25" i="8"/>
  <c r="J26" i="8"/>
  <c r="J27" i="8"/>
  <c r="J28" i="8"/>
  <c r="K23" i="8"/>
  <c r="K24" i="8"/>
  <c r="K25" i="8"/>
  <c r="K26" i="8"/>
  <c r="K27" i="8"/>
  <c r="K28" i="8"/>
  <c r="S23" i="8"/>
  <c r="S24" i="8"/>
  <c r="S25" i="8"/>
  <c r="S26" i="8"/>
  <c r="S27" i="8"/>
  <c r="S28" i="8"/>
  <c r="E19" i="8"/>
  <c r="T19" i="8" s="1"/>
  <c r="E20" i="8"/>
  <c r="E21" i="8"/>
  <c r="E22" i="8"/>
  <c r="E29" i="8"/>
  <c r="E30" i="8"/>
  <c r="F19" i="8"/>
  <c r="F20" i="8"/>
  <c r="F21" i="8"/>
  <c r="F22" i="8"/>
  <c r="F29" i="8"/>
  <c r="F30" i="8"/>
  <c r="H19" i="8"/>
  <c r="H20" i="8"/>
  <c r="H21" i="8"/>
  <c r="H22" i="8"/>
  <c r="H29" i="8"/>
  <c r="H30" i="8"/>
  <c r="I19" i="8"/>
  <c r="I20" i="8"/>
  <c r="I21" i="8"/>
  <c r="I22" i="8"/>
  <c r="I29" i="8"/>
  <c r="I30" i="8"/>
  <c r="J19" i="8"/>
  <c r="J20" i="8"/>
  <c r="J21" i="8"/>
  <c r="J22" i="8"/>
  <c r="J29" i="8"/>
  <c r="J30" i="8"/>
  <c r="K19" i="8"/>
  <c r="K20" i="8"/>
  <c r="K21" i="8"/>
  <c r="K22" i="8"/>
  <c r="K29" i="8"/>
  <c r="K30" i="8"/>
  <c r="S19" i="8"/>
  <c r="S20" i="8"/>
  <c r="S21" i="8"/>
  <c r="S22" i="8"/>
  <c r="S29" i="8"/>
  <c r="S30" i="8"/>
  <c r="E31" i="8"/>
  <c r="F31" i="8"/>
  <c r="H31" i="8"/>
  <c r="I31" i="8"/>
  <c r="J31" i="8"/>
  <c r="K31" i="8"/>
  <c r="I18" i="8"/>
  <c r="H18" i="8"/>
  <c r="J17" i="8"/>
  <c r="K17" i="8"/>
  <c r="I17" i="8"/>
  <c r="H17" i="8"/>
  <c r="J18" i="8"/>
  <c r="K18" i="8"/>
  <c r="T27" i="8" l="1"/>
  <c r="U25" i="8"/>
  <c r="T25" i="8"/>
  <c r="W27" i="8"/>
  <c r="V27" i="8"/>
  <c r="L27" i="8" s="1"/>
  <c r="X27" i="8" s="1"/>
  <c r="V25" i="8"/>
  <c r="L25" i="8" s="1"/>
  <c r="X25" i="8" s="1"/>
  <c r="U27" i="8"/>
  <c r="V28" i="8"/>
  <c r="U23" i="8"/>
  <c r="W28" i="8"/>
  <c r="V23" i="8"/>
  <c r="L23" i="8" s="1"/>
  <c r="X23" i="8" s="1"/>
  <c r="V30" i="8"/>
  <c r="U21" i="8"/>
  <c r="T28" i="8"/>
  <c r="W23" i="8"/>
  <c r="U28" i="8"/>
  <c r="V22" i="8"/>
  <c r="T26" i="8"/>
  <c r="T24" i="8"/>
  <c r="V26" i="8"/>
  <c r="W26" i="8"/>
  <c r="U26" i="8"/>
  <c r="W24" i="8"/>
  <c r="V24" i="8"/>
  <c r="U24" i="8"/>
  <c r="T29" i="8"/>
  <c r="U22" i="8"/>
  <c r="T21" i="8"/>
  <c r="T30" i="8"/>
  <c r="V21" i="8"/>
  <c r="U30" i="8"/>
  <c r="W29" i="8"/>
  <c r="W20" i="8"/>
  <c r="W22" i="8"/>
  <c r="T22" i="8"/>
  <c r="L22" i="8" s="1"/>
  <c r="X22" i="8" s="1"/>
  <c r="U19" i="8"/>
  <c r="W21" i="8"/>
  <c r="W19" i="8"/>
  <c r="T20" i="8"/>
  <c r="W30" i="8"/>
  <c r="V20" i="8"/>
  <c r="V19" i="8"/>
  <c r="V29" i="8"/>
  <c r="U20" i="8"/>
  <c r="U29" i="8"/>
  <c r="W31" i="8"/>
  <c r="U31" i="8"/>
  <c r="V31" i="8"/>
  <c r="T31" i="8"/>
  <c r="S31" i="8"/>
  <c r="F12" i="8"/>
  <c r="H32" i="8"/>
  <c r="Y14" i="8"/>
  <c r="L24" i="8" l="1"/>
  <c r="X24" i="8" s="1"/>
  <c r="L28" i="8"/>
  <c r="X28" i="8" s="1"/>
  <c r="L26" i="8"/>
  <c r="X26" i="8" s="1"/>
  <c r="L29" i="8"/>
  <c r="X29" i="8" s="1"/>
  <c r="L30" i="8"/>
  <c r="X30" i="8" s="1"/>
  <c r="L21" i="8"/>
  <c r="X21" i="8" s="1"/>
  <c r="L19" i="8"/>
  <c r="X19" i="8" s="1"/>
  <c r="L20" i="8"/>
  <c r="X20" i="8" s="1"/>
  <c r="L31" i="8"/>
  <c r="X31" i="8" s="1"/>
  <c r="P14" i="8"/>
  <c r="F16" i="8"/>
  <c r="F17" i="8"/>
  <c r="F18" i="8"/>
  <c r="F32" i="8"/>
  <c r="Q14" i="8"/>
  <c r="O14" i="8"/>
  <c r="M14" i="8"/>
  <c r="N14" i="8"/>
  <c r="R14" i="8"/>
  <c r="E32" i="8"/>
  <c r="S32" i="8"/>
  <c r="I32" i="8"/>
  <c r="J32" i="8"/>
  <c r="K32" i="8"/>
  <c r="E16" i="8"/>
  <c r="E17" i="8"/>
  <c r="E18" i="8"/>
  <c r="S18" i="8" l="1"/>
  <c r="V18" i="8" s="1"/>
  <c r="U18" i="8"/>
  <c r="T18" i="8"/>
  <c r="S17" i="8"/>
  <c r="V17" i="8"/>
  <c r="W17" i="8"/>
  <c r="U17" i="8"/>
  <c r="T17" i="8"/>
  <c r="T32" i="8"/>
  <c r="U32" i="8"/>
  <c r="V32" i="8"/>
  <c r="W32" i="8"/>
  <c r="S16" i="8"/>
  <c r="T16" i="8" s="1"/>
  <c r="B2"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W18" i="8" l="1"/>
  <c r="L18" i="8" s="1"/>
  <c r="X18" i="8" s="1"/>
  <c r="L32" i="8"/>
  <c r="X32" i="8" s="1"/>
  <c r="L17" i="8"/>
  <c r="U16" i="8"/>
  <c r="W16" i="8"/>
  <c r="V16" i="8"/>
  <c r="L16" i="8" l="1"/>
  <c r="X16" i="8" s="1"/>
  <c r="X17" i="8"/>
  <c r="L14" i="8" l="1"/>
  <c r="X14" i="8" s="1"/>
  <c r="X11" i="8" s="1"/>
</calcChain>
</file>

<file path=xl/sharedStrings.xml><?xml version="1.0" encoding="utf-8"?>
<sst xmlns="http://schemas.openxmlformats.org/spreadsheetml/2006/main" count="97" uniqueCount="84">
  <si>
    <t>Instructions for completing the Travel Claim Worksheet</t>
  </si>
  <si>
    <t>For conversion rates, refer to OANDA Currency Converter.</t>
  </si>
  <si>
    <t>Enter Name and ID.</t>
  </si>
  <si>
    <t>Enter Travel Start and End Dates. (You will receive a prompt if the total number of days at top differs from the detail.)</t>
  </si>
  <si>
    <t>Populate the location table with the domestic or international cities/states or country where you lodged for the night.</t>
  </si>
  <si>
    <t>For domestic Meals &amp; Incidental Expenses (M&amp;IE) rate is $59. Select the rate from the drop down menu. For non domestic locations, select "international".</t>
  </si>
  <si>
    <t>For Alaska, Hawaii &amp; US Territories, select "International" and reference OCONUS for the rate to enter in column 3 of the location table.</t>
  </si>
  <si>
    <t>Search the Dept of State site for the international M&amp;IE per diem rates. Enter the resulting value in column 3 of the Location table.</t>
  </si>
  <si>
    <t>In the Travel Details section, select the "location" for each night of travel.</t>
  </si>
  <si>
    <t>For each location, in the Rate Type column, determine if you are claiming first/last day, full days, or "Not Claiming Per Diem". For any first/last day, 75% of the daily rate will be the max.</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</si>
  <si>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</si>
  <si>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</si>
  <si>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</si>
  <si>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</si>
  <si>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the number of Miles you are claiming for your personal car (Rate =&gt; .67/mile).</t>
  </si>
  <si>
    <t>Enter amount of Ground Transport (Uber, Lyft, Taxi, Bus, Passenger Ship, Shuttle, Taxi, Train, etc), then enter Car Rental amount.</t>
  </si>
  <si>
    <t>Enter your business expenses (conference registration/event fee, baggage, car rental fuel, hotel internet or business fees, etc).</t>
  </si>
  <si>
    <t>Insert amounts that have already been paid by the university (cash/card) in the University Paid column and review the 'Due to Traveler' amount.</t>
  </si>
  <si>
    <t>Enter your initials to validate that all expenses on this form are true and correct and that you will not be seeking reimbursement from another source.</t>
  </si>
  <si>
    <t>Print page to PDF and attach to the Claim Submission form for routing. Ensure additional back-up/supporting documentation is also provided (identified with asterisk*).</t>
  </si>
  <si>
    <t>Travel Claim Worksheet</t>
  </si>
  <si>
    <t>Initial to validate that all expenses on this form are true and correct and that you will not be seeking reimbursement from another source.</t>
  </si>
  <si>
    <t>Name:</t>
  </si>
  <si>
    <t>Supplier ID:</t>
  </si>
  <si>
    <t>Travel Purpose:</t>
  </si>
  <si>
    <t>Travel Start Date:</t>
  </si>
  <si>
    <t>Travel End Date:</t>
  </si>
  <si>
    <t>Location (Only Enter Lodging Destinations)</t>
  </si>
  <si>
    <t>Max Per Diem $59</t>
  </si>
  <si>
    <t xml:space="preserve">Alaska/Hawaii (DoD) or
International Rates (State Dept) </t>
  </si>
  <si>
    <t>Vehicle License Plate #:</t>
  </si>
  <si>
    <t>Amount Due
to Traveler</t>
  </si>
  <si>
    <t>TOTALS:</t>
  </si>
  <si>
    <t>Travel Details</t>
  </si>
  <si>
    <t>Provided Meals/
Meals outside of Trip</t>
  </si>
  <si>
    <t>Location</t>
  </si>
  <si>
    <t>Rate Type</t>
  </si>
  <si>
    <t>Notes (optional)</t>
  </si>
  <si>
    <t>D/I</t>
  </si>
  <si>
    <t>M&amp;IE Rates/Day
based on Rate Type</t>
  </si>
  <si>
    <t>Travel Date</t>
  </si>
  <si>
    <t>Personal Day?
Yes = 1</t>
  </si>
  <si>
    <t># Provided Breakfasts</t>
  </si>
  <si>
    <t># Provided Lunches</t>
  </si>
  <si>
    <t># Provided Dinners</t>
  </si>
  <si>
    <t>M&amp;IE Total</t>
  </si>
  <si>
    <t>Airfare*</t>
  </si>
  <si>
    <t>Lodging*</t>
  </si>
  <si>
    <t>Miles*</t>
  </si>
  <si>
    <t>Ground Transport*</t>
  </si>
  <si>
    <t>Car Rental*</t>
  </si>
  <si>
    <t>Business Expense*</t>
  </si>
  <si>
    <t>Full Amt</t>
  </si>
  <si>
    <t>Breakfast</t>
  </si>
  <si>
    <t>Lunch</t>
  </si>
  <si>
    <t>Dinner</t>
  </si>
  <si>
    <t>Incidental Expenses</t>
  </si>
  <si>
    <t>Total</t>
  </si>
  <si>
    <t>University Paid*</t>
  </si>
  <si>
    <t>Version</t>
  </si>
  <si>
    <t>Changes</t>
  </si>
  <si>
    <t>Date</t>
  </si>
  <si>
    <t>Original</t>
  </si>
  <si>
    <t>Updated New Mileage Rate</t>
  </si>
  <si>
    <t>International Deductions</t>
  </si>
  <si>
    <t>Domestic Ranges (updated 10/19/2023)</t>
  </si>
  <si>
    <t>Transportation</t>
  </si>
  <si>
    <t>Mileage (updated 12/20/2023)</t>
  </si>
  <si>
    <t>Per Diem Rate</t>
  </si>
  <si>
    <t>M &amp;IE Rate</t>
  </si>
  <si>
    <t>Incidentals</t>
  </si>
  <si>
    <t>Bfast</t>
  </si>
  <si>
    <t>Incidental</t>
  </si>
  <si>
    <t>First/Last Day Per Diem</t>
  </si>
  <si>
    <t>Type</t>
  </si>
  <si>
    <t>Amount</t>
  </si>
  <si>
    <t>&gt;265</t>
  </si>
  <si>
    <t>Car Rental</t>
  </si>
  <si>
    <t>International</t>
  </si>
  <si>
    <t>Ground/Service</t>
  </si>
  <si>
    <t>Full Day Per Diem</t>
  </si>
  <si>
    <t>Car Mileage</t>
  </si>
  <si>
    <t>Not Claiming Per Diem</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</si>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</sst>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quot;$&quot;* #,##0_);_(&quot;$&quot;* \(#,##0\);_(&quot;$&quot;* &quot;-&quot;??_);_(@_)"/>
    <numFmt numFmtId="165" formatCode="&quot;$&quot;#,##0.00"/>
  </numFmts>
  <fonts count="27"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sz val="6"/>
      <color theme="0" tint="-0.34998626667073579"/>
      <name val="Calibri"/>
      <family val="2"/>
      <scheme val="minor"/>
    </font>
    <font>
      <b/>
      <sz val="9"/>
      <color theme="0"/>
      <name val="Roboto"/>
    </font>
    <font>
      <b/>
      <sz val="9"/>
      <color rgb="FF1B1B1B"/>
      <name val="Roboto"/>
    </font>
    <font>
      <sz val="11"/>
      <color rgb="FF000000"/>
      <name val="Calibri"/>
      <family val="2"/>
      <scheme val="minor"/>
    </font>
    <font>
      <i/>
      <sz val="11"/>
      <color rgb="FF000000"/>
      <name val="Calibri"/>
      <family val="2"/>
      <scheme val="minor"/>
    </font>
    <font>
      <sz val="11"/>
      <name val="Calibri"/>
      <family val="2"/>
      <scheme val="minor"/>
    </font>
    <font>
      <b/>
      <sz val="12"/>
      <color theme="0"/>
      <name val="Calibri"/>
      <family val="2"/>
      <scheme val="minor"/>
    </font>
    <font>
      <i/>
      <sz val="11"/>
      <name val="Calibri"/>
      <family val="2"/>
      <scheme val="minor"/>
    </font>
    <font>
      <sz val="10"/>
      <color theme="8" tint="-0.249977111117893"/>
      <name val="Roboto"/>
    </font>
  </fonts>
  <fills count="11">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
      <patternFill patternType="solid">
        <fgColor theme="6"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06">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0" xfId="0" applyAlignment="1">
      <alignment vertical="top"/>
    </xf>
    <xf numFmtId="0" fontId="0" fillId="0" borderId="2" xfId="0" applyBorder="1"/>
    <xf numFmtId="0" fontId="13"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165"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5" fillId="0" borderId="1" xfId="0" applyFont="1" applyBorder="1" applyAlignment="1">
      <alignment vertical="top" wrapText="1"/>
    </xf>
    <xf numFmtId="0" fontId="15" fillId="7" borderId="13" xfId="0" applyFont="1" applyFill="1" applyBorder="1" applyProtection="1">
      <protection locked="0"/>
    </xf>
    <xf numFmtId="0" fontId="15" fillId="7" borderId="1" xfId="0" applyFont="1" applyFill="1" applyBorder="1" applyProtection="1">
      <protection locked="0"/>
    </xf>
    <xf numFmtId="0" fontId="15"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1" xfId="2" applyFont="1" applyBorder="1" applyAlignment="1">
      <alignment vertical="top" wrapText="1"/>
    </xf>
    <xf numFmtId="0" fontId="17" fillId="0" borderId="0" xfId="2" quotePrefix="1" applyFont="1"/>
    <xf numFmtId="0" fontId="5" fillId="0" borderId="0" xfId="0" applyFont="1" applyAlignment="1">
      <alignment horizontal="left" wrapText="1"/>
    </xf>
    <xf numFmtId="0" fontId="17" fillId="0" borderId="0" xfId="2" applyFont="1" applyAlignment="1">
      <alignment horizontal="left"/>
    </xf>
    <xf numFmtId="14" fontId="18" fillId="0" borderId="0" xfId="0" applyNumberFormat="1" applyFont="1" applyAlignment="1">
      <alignment horizontal="left"/>
    </xf>
    <xf numFmtId="0" fontId="14" fillId="0" borderId="0" xfId="0" applyFont="1" applyAlignment="1">
      <alignment horizontal="left" vertical="top" wrapText="1"/>
    </xf>
    <xf numFmtId="8" fontId="19" fillId="8" borderId="14" xfId="0" applyNumberFormat="1" applyFont="1" applyFill="1" applyBorder="1" applyAlignment="1">
      <alignment horizontal="right" vertical="center" wrapText="1"/>
    </xf>
    <xf numFmtId="8" fontId="19"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20" fillId="6" borderId="16" xfId="0" applyFont="1" applyFill="1" applyBorder="1" applyAlignment="1">
      <alignment vertical="center" wrapText="1"/>
    </xf>
    <xf numFmtId="0" fontId="20" fillId="6" borderId="13" xfId="0" applyFont="1" applyFill="1" applyBorder="1" applyAlignment="1">
      <alignment vertical="center" wrapText="1"/>
    </xf>
    <xf numFmtId="0" fontId="20" fillId="6" borderId="13"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7" fillId="0" borderId="0" xfId="2"/>
    <xf numFmtId="0" fontId="21" fillId="0" borderId="0" xfId="0" applyFont="1" applyAlignment="1">
      <alignment wrapText="1"/>
    </xf>
    <xf numFmtId="0" fontId="7" fillId="0" borderId="0" xfId="2" applyAlignment="1">
      <alignment wrapText="1"/>
    </xf>
    <xf numFmtId="0" fontId="21" fillId="0" borderId="0" xfId="0" applyFont="1" applyAlignment="1">
      <alignment vertical="top" wrapText="1"/>
    </xf>
    <xf numFmtId="0" fontId="7" fillId="0" borderId="0" xfId="2" applyFill="1" applyBorder="1" applyAlignment="1">
      <alignment vertical="top" wrapText="1"/>
    </xf>
    <xf numFmtId="0" fontId="0" fillId="0" borderId="0" xfId="0" applyAlignment="1">
      <alignment horizontal="right"/>
    </xf>
    <xf numFmtId="0" fontId="14" fillId="0" borderId="0" xfId="0" applyFont="1" applyAlignment="1">
      <alignment vertical="top" wrapText="1"/>
    </xf>
    <xf numFmtId="0" fontId="23" fillId="0" borderId="0" xfId="0" applyFont="1" applyAlignment="1">
      <alignment vertical="top"/>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25"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6" fillId="0" borderId="1" xfId="2" applyFont="1" applyBorder="1" applyAlignment="1">
      <alignment vertical="top" wrapText="1"/>
    </xf>
    <xf numFmtId="0" fontId="21" fillId="0" borderId="0" xfId="0" applyFont="1" applyAlignment="1">
      <alignment horizontal="left" vertical="top" wrapText="1"/>
    </xf>
    <xf numFmtId="8" fontId="3" fillId="7" borderId="18" xfId="0" applyNumberFormat="1" applyFont="1" applyFill="1" applyBorder="1" applyAlignment="1" applyProtection="1">
      <alignment vertical="center" wrapText="1"/>
      <protection locked="0"/>
    </xf>
    <xf numFmtId="0" fontId="4" fillId="0" borderId="22" xfId="0" applyFont="1" applyBorder="1" applyAlignment="1">
      <alignment vertical="center"/>
    </xf>
    <xf numFmtId="0" fontId="4" fillId="0" borderId="0" xfId="0" applyFont="1" applyAlignment="1">
      <alignment horizontal="left" vertical="center"/>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5" fillId="7" borderId="19" xfId="0" applyFont="1" applyFill="1" applyBorder="1" applyAlignment="1" applyProtection="1">
      <alignment horizontal="left" vertical="top"/>
      <protection locked="0"/>
    </xf>
    <xf numFmtId="0" fontId="15" fillId="7" borderId="18" xfId="0" applyFont="1" applyFill="1" applyBorder="1" applyAlignment="1" applyProtection="1">
      <alignment horizontal="left" vertical="top"/>
      <protection locked="0"/>
    </xf>
    <xf numFmtId="0" fontId="15" fillId="7" borderId="1" xfId="0" applyFont="1" applyFill="1" applyBorder="1" applyAlignment="1" applyProtection="1">
      <alignment horizontal="center"/>
      <protection locked="0"/>
    </xf>
    <xf numFmtId="14" fontId="15" fillId="7" borderId="1" xfId="0" applyNumberFormat="1" applyFont="1" applyFill="1" applyBorder="1" applyAlignment="1" applyProtection="1">
      <alignment horizontal="center"/>
      <protection locked="0"/>
    </xf>
    <xf numFmtId="0" fontId="10" fillId="0" borderId="0" xfId="0" applyFont="1" applyAlignment="1">
      <alignment horizontal="left" vertical="center" wrapText="1"/>
    </xf>
    <xf numFmtId="0" fontId="5" fillId="0" borderId="0" xfId="0" applyFont="1" applyAlignment="1">
      <alignment horizontal="right" vertical="center" wrapText="1"/>
    </xf>
    <xf numFmtId="0" fontId="5" fillId="0" borderId="21" xfId="0" applyFont="1" applyBorder="1" applyAlignment="1">
      <alignment horizontal="right" vertical="center" wrapText="1"/>
    </xf>
    <xf numFmtId="8" fontId="24" fillId="8" borderId="0" xfId="0" applyNumberFormat="1" applyFont="1" applyFill="1" applyAlignment="1">
      <alignment horizontal="right" vertical="center" wrapText="1"/>
    </xf>
    <xf numFmtId="8" fontId="24" fillId="8" borderId="21" xfId="0" applyNumberFormat="1" applyFont="1" applyFill="1" applyBorder="1" applyAlignment="1">
      <alignment horizontal="right" vertical="center" wrapText="1"/>
    </xf>
    <xf numFmtId="0" fontId="25" fillId="0" borderId="21" xfId="0" applyFont="1" applyBorder="1" applyAlignment="1">
      <alignment horizontal="left"/>
    </xf>
    <xf numFmtId="0" fontId="0" fillId="10" borderId="22" xfId="0" applyFill="1" applyBorder="1" applyAlignment="1" applyProtection="1">
      <alignment horizontal="left" vertical="top" wrapText="1"/>
      <protection locked="0"/>
    </xf>
    <xf numFmtId="0" fontId="0" fillId="10" borderId="24" xfId="0" applyFill="1" applyBorder="1" applyAlignment="1" applyProtection="1">
      <alignment horizontal="left" vertical="top" wrapText="1"/>
      <protection locked="0"/>
    </xf>
    <xf numFmtId="0" fontId="0" fillId="10" borderId="23" xfId="0" applyFill="1" applyBorder="1" applyAlignment="1" applyProtection="1">
      <alignment horizontal="left" vertical="top" wrapText="1"/>
      <protection locked="0"/>
    </xf>
    <xf numFmtId="0" fontId="0" fillId="10" borderId="25" xfId="0" applyFill="1" applyBorder="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0" borderId="2" xfId="0" applyFill="1" applyBorder="1" applyAlignment="1" applyProtection="1">
      <alignment horizontal="left" vertical="top" wrapText="1"/>
      <protection locked="0"/>
    </xf>
    <xf numFmtId="0" fontId="0" fillId="10" borderId="17" xfId="0" applyFill="1" applyBorder="1" applyAlignment="1" applyProtection="1">
      <alignment horizontal="left" vertical="top" wrapText="1"/>
      <protection locked="0"/>
    </xf>
    <xf numFmtId="0" fontId="0" fillId="10" borderId="21" xfId="0" applyFill="1" applyBorder="1" applyAlignment="1" applyProtection="1">
      <alignment horizontal="left" vertical="top" wrapText="1"/>
      <protection locked="0"/>
    </xf>
    <xf numFmtId="0" fontId="0" fillId="10" borderId="16" xfId="0" applyFill="1" applyBorder="1" applyAlignment="1" applyProtection="1">
      <alignment horizontal="left" vertical="top" wrapText="1"/>
      <protection locked="0"/>
    </xf>
  </cellXfs>
  <cellStyles count="3">
    <cellStyle name="Hyperlink" xfId="2" builtinId="8"/>
    <cellStyle name="Normal" xfId="0" builtinId="0"/>
    <cellStyle name="Percent" xfId="1" builtinId="5"/>
  </cellStyles>
  <dxfs count="61">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366887</xdr:colOff>
      <xdr:row>0</xdr:row>
      <xdr:rowOff>44803</xdr:rowOff>
    </xdr:from>
    <xdr:to>
      <xdr:col>24</xdr:col>
      <xdr:colOff>380998</xdr:colOff>
      <xdr:row>1</xdr:row>
      <xdr:rowOff>148167</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4769554" y="44803"/>
          <a:ext cx="9158111" cy="484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Enter the values into the beige colored fields. When available, select from the drop-down options. Enter all values in US Dollars.</a:t>
          </a:r>
          <a:r>
            <a:rPr lang="en-US" sz="1100" b="1" baseline="0"/>
            <a:t>  For more details, refer to the Instructions tab.</a:t>
          </a:r>
          <a:endParaRPr lang="en-US" sz="1100" b="1"/>
        </a:p>
      </xdr:txBody>
    </xdr:sp>
    <xdr:clientData/>
  </xdr:twoCellAnchor>
  <xdr:twoCellAnchor editAs="oneCell">
    <xdr:from>
      <xdr:col>5</xdr:col>
      <xdr:colOff>123472</xdr:colOff>
      <xdr:row>6</xdr:row>
      <xdr:rowOff>53374</xdr:rowOff>
    </xdr:from>
    <xdr:to>
      <xdr:col>7</xdr:col>
      <xdr:colOff>196543</xdr:colOff>
      <xdr:row>7</xdr:row>
      <xdr:rowOff>73374</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25055" y="1397457"/>
          <a:ext cx="1999238" cy="506834"/>
        </a:xfrm>
        <a:prstGeom prst="rect">
          <a:avLst/>
        </a:prstGeom>
      </xdr:spPr>
    </xdr:pic>
    <xdr:clientData/>
  </xdr:twoCellAnchor>
  <xdr:twoCellAnchor editAs="oneCell">
    <xdr:from>
      <xdr:col>5</xdr:col>
      <xdr:colOff>359832</xdr:colOff>
      <xdr:row>7</xdr:row>
      <xdr:rowOff>144617</xdr:rowOff>
    </xdr:from>
    <xdr:to>
      <xdr:col>7</xdr:col>
      <xdr:colOff>637666</xdr:colOff>
      <xdr:row>10</xdr:row>
      <xdr:rowOff>11285</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561415" y="1975534"/>
          <a:ext cx="2204001" cy="4275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5:Y32" totalsRowShown="0" headerRowDxfId="60" dataDxfId="58" headerRowBorderDxfId="59" tableBorderDxfId="57" totalsRowBorderDxfId="56">
  <tableColumns count="24">
    <tableColumn id="13" xr3:uid="{018D380F-D6BB-4E19-834A-51AD7DEF7918}" name="Location" dataDxfId="55"/>
    <tableColumn id="12" xr3:uid="{0CCF96E4-0949-4FD9-88EE-0495CC0B73F0}" name="Rate Type" dataDxfId="54"/>
    <tableColumn id="22" xr3:uid="{8AED8B5F-94CD-420D-978A-7817A5759562}" name="Notes (optional)" dataDxfId="53"/>
    <tableColumn id="18" xr3:uid="{F952657B-F131-49C3-B946-E845CC529F29}" name="D/I" dataDxfId="52">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1">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0"/>
    <tableColumn id="3" xr3:uid="{636CFAB8-333E-459E-AFE1-B9C9058EC0D8}" name="Personal Day?_x000a_Yes = 1" dataDxfId="49">
      <calculatedColumnFormula>0</calculatedColumnFormula>
    </tableColumn>
    <tableColumn id="5" xr3:uid="{232DD9FC-1F80-415B-AB5D-1E35A192476C}" name="# Provided Breakfasts" dataDxfId="48">
      <calculatedColumnFormula>0</calculatedColumnFormula>
    </tableColumn>
    <tableColumn id="7" xr3:uid="{19F10837-F244-4B7E-B4D2-8A60B3F5768B}" name="# Provided Lunches" dataDxfId="47">
      <calculatedColumnFormula>0</calculatedColumnFormula>
    </tableColumn>
    <tableColumn id="9" xr3:uid="{33BDE186-C93E-460D-BC5B-46918D6344BB}" name="# Provided Dinners" dataDxfId="46">
      <calculatedColumnFormula>0</calculatedColumnFormula>
    </tableColumn>
    <tableColumn id="21" xr3:uid="{B28256F2-93E2-438F-A6B2-171F5D17A8AE}" name="M&amp;IE Total" dataDxfId="45">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44"/>
    <tableColumn id="16" xr3:uid="{7FD5D9A2-E553-4CFB-A2F5-D473F42A9BD2}" name="Lodging*" dataDxfId="43"/>
    <tableColumn id="11" xr3:uid="{54F08054-FBBE-47B7-B516-14A3304C486B}" name="Miles*" dataDxfId="42"/>
    <tableColumn id="14" xr3:uid="{15E74E2F-21D9-4D0B-A873-02677E505EBE}" name="Ground Transport*" dataDxfId="41"/>
    <tableColumn id="23" xr3:uid="{214C631E-27DA-4300-B334-D94DD2EDDD09}" name="Car Rental*" dataDxfId="40"/>
    <tableColumn id="20" xr3:uid="{817F2205-CF57-45FD-BFE5-54983262C97E}" name="Business Expense*" dataDxfId="39"/>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IFERROR(SUM(L16:N16,P16:R16,(TblTrvlDetails[[#This Row],[Miles*]]*VLOOKUP("Car Mileage",TblTransport[#All],2,FALSE))),"")</calculatedColumnFormula>
    </tableColumn>
    <tableColumn id="25" xr3:uid="{6FD86520-FE29-43D7-9AB0-B82E6FE225A3}" name="University Paid*"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7:D12" totalsRowShown="0" headerRowDxfId="31" dataDxfId="29" headerRowBorderDxfId="30" tableBorderDxfId="28">
  <tableColumns count="3">
    <tableColumn id="1" xr3:uid="{369570FD-1834-4FB8-9234-0E0D6C23D427}" name="Location (Only Enter Lodging Destinations)" dataDxfId="27"/>
    <tableColumn id="2" xr3:uid="{136AC6CE-68BB-484F-A9B8-6C1A0F421606}" name="Max Per Diem $59" dataDxfId="26"/>
    <tableColumn id="4" xr3:uid="{06411064-9ACB-4BD4-9F2A-391D84E26978}" name="Alaska/Hawaii (DoD)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5" totalsRowShown="0" headerRowDxfId="6">
  <autoFilter ref="P3:U5"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oanda.com/currency-converter/en/?from=EUR&amp;to=USD&amp;amount=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oprals.state.gov/web920/per_diem.asp"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sheetPr>
  <dimension ref="A2:B26"/>
  <sheetViews>
    <sheetView showGridLines="0" tabSelected="1" topLeftCell="B1" workbookViewId="0">
      <selection activeCell="B1" sqref="B1"/>
    </sheetView>
  </sheetViews>
  <sheetFormatPr defaultRowHeight="15" x14ac:dyDescent="0.25"/>
  <cols>
    <col min="2" max="2" width="127.42578125" customWidth="1"/>
  </cols>
  <sheetData>
    <row r="2" spans="1:2" ht="18.75" x14ac:dyDescent="0.3">
      <c r="B2" s="2" t="s">
        <v>0</v>
      </c>
    </row>
    <row r="3" spans="1:2" ht="38.450000000000003" customHeight="1" x14ac:dyDescent="0.25">
      <c r="B3" s="57" t="s">
        <v>1</v>
      </c>
    </row>
    <row r="4" spans="1:2" x14ac:dyDescent="0.25">
      <c r="A4" s="28"/>
      <c r="B4" s="28"/>
    </row>
    <row r="5" spans="1:2" x14ac:dyDescent="0.25">
      <c r="A5" s="28">
        <v>1</v>
      </c>
      <c r="B5" s="60" t="s">
        <v>2</v>
      </c>
    </row>
    <row r="6" spans="1:2" x14ac:dyDescent="0.25">
      <c r="A6" s="28">
        <v>2</v>
      </c>
      <c r="B6" s="60" t="s">
        <v>3</v>
      </c>
    </row>
    <row r="7" spans="1:2" x14ac:dyDescent="0.25">
      <c r="A7" s="28">
        <v>3</v>
      </c>
      <c r="B7" s="60" t="s">
        <v>4</v>
      </c>
    </row>
    <row r="8" spans="1:2" x14ac:dyDescent="0.25">
      <c r="A8" s="28">
        <v>4</v>
      </c>
      <c r="B8" t="s">
        <v>5</v>
      </c>
    </row>
    <row r="9" spans="1:2" x14ac:dyDescent="0.25">
      <c r="A9" s="28">
        <v>5</v>
      </c>
      <c r="B9" s="61" t="s">
        <v>6</v>
      </c>
    </row>
    <row r="10" spans="1:2" x14ac:dyDescent="0.25">
      <c r="A10" s="28">
        <v>6</v>
      </c>
      <c r="B10" s="59" t="s">
        <v>7</v>
      </c>
    </row>
    <row r="11" spans="1:2" x14ac:dyDescent="0.25">
      <c r="A11" s="28">
        <v>7</v>
      </c>
      <c r="B11" s="58" t="s">
        <v>8</v>
      </c>
    </row>
    <row r="12" spans="1:2" ht="30" x14ac:dyDescent="0.25">
      <c r="A12" s="28">
        <v>8</v>
      </c>
      <c r="B12" s="58" t="s">
        <v>9</v>
      </c>
    </row>
    <row r="13" spans="1:2" x14ac:dyDescent="0.25">
      <c r="A13" s="28">
        <v>9</v>
      </c>
      <c r="B13" s="58" t="s">
        <v>10</v>
      </c>
    </row>
    <row r="14" spans="1:2" x14ac:dyDescent="0.25">
      <c r="A14" s="28">
        <v>10</v>
      </c>
      <c r="B14" s="58" t="s">
        <v>11</v>
      </c>
    </row>
    <row r="15" spans="1:2" ht="45" x14ac:dyDescent="0.25">
      <c r="A15" s="28">
        <v>11</v>
      </c>
      <c r="B15" s="58" t="s">
        <v>12</v>
      </c>
    </row>
    <row r="16" spans="1:2" x14ac:dyDescent="0.25">
      <c r="A16" s="28">
        <v>12</v>
      </c>
      <c r="B16" s="58" t="s">
        <v>13</v>
      </c>
    </row>
    <row r="17" spans="1:2" x14ac:dyDescent="0.25">
      <c r="A17" s="28">
        <v>13</v>
      </c>
      <c r="B17" s="58" t="s">
        <v>14</v>
      </c>
    </row>
    <row r="18" spans="1:2" x14ac:dyDescent="0.25">
      <c r="A18" s="28">
        <v>14</v>
      </c>
      <c r="B18" s="58" t="s">
        <v>15</v>
      </c>
    </row>
    <row r="19" spans="1:2" x14ac:dyDescent="0.25">
      <c r="A19" s="28">
        <v>15</v>
      </c>
      <c r="B19" s="58" t="s">
        <v>16</v>
      </c>
    </row>
    <row r="20" spans="1:2" ht="15" customHeight="1" x14ac:dyDescent="0.25">
      <c r="A20" s="28">
        <v>16</v>
      </c>
      <c r="B20" s="80" t="s">
        <v>17</v>
      </c>
    </row>
    <row r="21" spans="1:2" ht="30" x14ac:dyDescent="0.25">
      <c r="A21" s="28">
        <v>17</v>
      </c>
      <c r="B21" s="58" t="s">
        <v>18</v>
      </c>
    </row>
    <row r="22" spans="1:2" ht="30" x14ac:dyDescent="0.25">
      <c r="A22" s="28">
        <v>18</v>
      </c>
      <c r="B22" s="58" t="s">
        <v>19</v>
      </c>
    </row>
    <row r="23" spans="1:2" x14ac:dyDescent="0.25">
      <c r="A23" s="28"/>
    </row>
    <row r="24" spans="1:2" x14ac:dyDescent="0.25">
      <c r="A24" s="28"/>
    </row>
    <row r="25" spans="1:2" x14ac:dyDescent="0.25">
      <c r="A25" s="28"/>
    </row>
    <row r="26" spans="1:2" x14ac:dyDescent="0.25">
      <c r="A26" s="28"/>
    </row>
  </sheetData>
  <sheetProtection algorithmName="SHA-512" hashValue="1xFvRi48Dinsgmf3uGLAFpY3FwFP5N2H3L4is6okEjjlSHpAtNGUtuDEiyxF3kQ8WnDLjmoZW6bCQnB2iv309g==" saltValue="js8DO3kODI3JmXUxkAVcrQ==" spinCount="100000" sheet="1" objects="1" scenarios="1"/>
  <hyperlinks>
    <hyperlink ref="B3" r:id="rId1" display="For conversion rates, refer to OANDA Currency. Converter." xr:uid="{48CC3DB0-73F1-46A6-A897-106603D22C5B}"/>
    <hyperlink ref="B9" r:id="rId2" xr:uid="{E69C8169-DE80-40FB-BDDA-C33782A72979}"/>
    <hyperlink ref="B10" r:id="rId3" display="5  Search the Dept of State site for the international M&amp;IE per diem rates. Enter the resulting value in column 3 of the Location table." xr:uid="{C4AAF286-4DFD-45EC-A13D-966A3772FA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M45"/>
  <sheetViews>
    <sheetView showGridLines="0" zoomScale="110" zoomScaleNormal="110" workbookViewId="0">
      <selection activeCell="C3" sqref="C3:D3"/>
    </sheetView>
  </sheetViews>
  <sheetFormatPr defaultRowHeight="15" x14ac:dyDescent="0.25"/>
  <cols>
    <col min="1" max="1" width="3.42578125" customWidth="1"/>
    <col min="2" max="2" width="20.28515625" customWidth="1"/>
    <col min="3" max="3" width="16.5703125" customWidth="1"/>
    <col min="4" max="4" width="22.7109375" customWidth="1"/>
    <col min="5" max="5" width="3.28515625" hidden="1" customWidth="1"/>
    <col min="6" max="6" width="18.28515625" customWidth="1"/>
    <col min="7" max="7" width="10.5703125" customWidth="1"/>
    <col min="8" max="8" width="11.42578125" customWidth="1"/>
    <col min="9" max="9" width="10.85546875" customWidth="1"/>
    <col min="10" max="10" width="9.28515625" customWidth="1"/>
    <col min="11" max="11" width="9.7109375" customWidth="1"/>
    <col min="13" max="14" width="9" customWidth="1"/>
    <col min="15" max="15" width="7.42578125" customWidth="1"/>
    <col min="16" max="16" width="10.140625" customWidth="1"/>
    <col min="17" max="17" width="9.85546875" customWidth="1"/>
    <col min="18" max="18" width="9.7109375" customWidth="1"/>
    <col min="19" max="19" width="7.42578125" hidden="1" customWidth="1"/>
    <col min="20" max="20" width="6.28515625" hidden="1" customWidth="1"/>
    <col min="21" max="21" width="12.5703125" hidden="1" customWidth="1"/>
    <col min="22" max="22" width="9.42578125" hidden="1" customWidth="1"/>
    <col min="23" max="23" width="0" hidden="1" customWidth="1"/>
    <col min="25" max="25" width="9.7109375" customWidth="1"/>
    <col min="26" max="26" width="8.85546875" customWidth="1"/>
    <col min="27" max="27" width="8.140625" customWidth="1"/>
  </cols>
  <sheetData>
    <row r="1" spans="1:39" ht="30" customHeight="1" x14ac:dyDescent="0.3">
      <c r="B1" s="30" t="s">
        <v>20</v>
      </c>
      <c r="C1" s="2"/>
      <c r="E1" s="2"/>
      <c r="F1" s="2"/>
      <c r="I1" s="1"/>
      <c r="J1" s="1"/>
      <c r="K1" s="1"/>
      <c r="L1" s="1"/>
      <c r="M1" s="1"/>
      <c r="N1" s="1"/>
      <c r="O1" s="1"/>
      <c r="P1" s="1"/>
      <c r="Q1" s="1"/>
      <c r="R1" s="1"/>
      <c r="T1" s="1"/>
      <c r="U1" s="1"/>
      <c r="V1" s="1"/>
      <c r="W1" s="1"/>
      <c r="X1" s="1"/>
    </row>
    <row r="2" spans="1:39" ht="15.95" customHeight="1" x14ac:dyDescent="0.3">
      <c r="B2" s="48">
        <f ca="1">TODAY()</f>
        <v>45308</v>
      </c>
      <c r="C2" s="2"/>
      <c r="E2" s="2"/>
      <c r="F2" s="2"/>
      <c r="I2" s="46"/>
      <c r="J2" s="46"/>
      <c r="K2" s="46"/>
      <c r="L2" s="91" t="s">
        <v>21</v>
      </c>
      <c r="M2" s="91"/>
      <c r="N2" s="91"/>
      <c r="O2" s="91"/>
      <c r="P2" s="91"/>
      <c r="Q2" s="91"/>
      <c r="R2" s="91"/>
      <c r="T2" s="47"/>
      <c r="U2" s="46"/>
      <c r="V2" s="46"/>
      <c r="W2" s="46"/>
      <c r="X2" s="68"/>
      <c r="Y2" s="89"/>
    </row>
    <row r="3" spans="1:39" x14ac:dyDescent="0.25">
      <c r="B3" t="s">
        <v>22</v>
      </c>
      <c r="C3" s="87"/>
      <c r="D3" s="88"/>
      <c r="F3" s="62" t="s">
        <v>23</v>
      </c>
      <c r="G3" s="87"/>
      <c r="H3" s="88"/>
      <c r="J3" s="26"/>
      <c r="K3" s="26"/>
      <c r="L3" s="91"/>
      <c r="M3" s="91"/>
      <c r="N3" s="91"/>
      <c r="O3" s="91"/>
      <c r="P3" s="91"/>
      <c r="Q3" s="91"/>
      <c r="R3" s="91"/>
      <c r="T3" s="27"/>
      <c r="U3" s="26"/>
      <c r="V3" s="26"/>
      <c r="W3" s="26"/>
      <c r="X3" s="68"/>
      <c r="Y3" s="89"/>
    </row>
    <row r="4" spans="1:39" x14ac:dyDescent="0.25">
      <c r="B4" t="s">
        <v>24</v>
      </c>
      <c r="C4" s="87"/>
      <c r="D4" s="88"/>
      <c r="F4" s="62" t="s">
        <v>25</v>
      </c>
      <c r="G4" s="90"/>
      <c r="H4" s="90"/>
      <c r="J4" s="26"/>
      <c r="K4" s="26"/>
      <c r="L4" s="68"/>
      <c r="M4" s="68"/>
      <c r="N4" s="68"/>
      <c r="O4" s="68"/>
      <c r="P4" s="68"/>
      <c r="Q4" s="68"/>
      <c r="R4" s="68"/>
      <c r="T4" s="27"/>
      <c r="U4" s="26"/>
      <c r="V4" s="26"/>
      <c r="W4" s="26"/>
      <c r="X4" s="68"/>
      <c r="Y4" s="89"/>
      <c r="Z4" s="26"/>
      <c r="AA4" s="26"/>
      <c r="AB4" s="26"/>
      <c r="AC4" s="26"/>
      <c r="AD4" s="26"/>
      <c r="AE4" s="26"/>
      <c r="AF4" s="26"/>
      <c r="AG4" s="26"/>
      <c r="AH4" s="26"/>
      <c r="AI4" s="26"/>
      <c r="AJ4" s="26"/>
      <c r="AK4" s="26"/>
      <c r="AL4" s="26"/>
      <c r="AM4" s="26"/>
    </row>
    <row r="5" spans="1:39" x14ac:dyDescent="0.25">
      <c r="F5" s="62" t="s">
        <v>26</v>
      </c>
      <c r="G5" s="90"/>
      <c r="H5" s="90"/>
      <c r="T5" s="45"/>
    </row>
    <row r="6" spans="1:39" x14ac:dyDescent="0.25">
      <c r="T6" s="45"/>
    </row>
    <row r="7" spans="1:39" ht="38.25" x14ac:dyDescent="0.25">
      <c r="B7" s="38" t="s">
        <v>27</v>
      </c>
      <c r="C7" s="79" t="s">
        <v>28</v>
      </c>
      <c r="D7" s="44" t="s">
        <v>29</v>
      </c>
      <c r="L7" s="64"/>
      <c r="M7" s="64"/>
      <c r="N7" s="64"/>
      <c r="O7" s="64"/>
      <c r="P7" s="64"/>
      <c r="Q7" s="64"/>
      <c r="R7" s="64"/>
      <c r="X7" s="64"/>
      <c r="Y7" s="64"/>
    </row>
    <row r="8" spans="1:39" ht="14.45" customHeight="1" x14ac:dyDescent="0.25">
      <c r="B8" s="39"/>
      <c r="C8" s="39"/>
      <c r="D8" s="39"/>
      <c r="E8" s="63"/>
      <c r="F8" s="49"/>
      <c r="L8" s="64"/>
      <c r="M8" s="64"/>
      <c r="N8" s="64"/>
      <c r="O8" s="64"/>
      <c r="P8" s="64"/>
      <c r="Q8" s="64"/>
      <c r="R8" s="64"/>
      <c r="X8" s="64"/>
      <c r="Y8" s="64"/>
    </row>
    <row r="9" spans="1:39" x14ac:dyDescent="0.25">
      <c r="B9" s="40"/>
      <c r="C9" s="40"/>
      <c r="D9" s="40"/>
      <c r="E9" s="63"/>
      <c r="F9" s="49"/>
    </row>
    <row r="10" spans="1:39" s="20" customFormat="1" ht="15" customHeight="1" x14ac:dyDescent="0.25">
      <c r="B10" s="41"/>
      <c r="C10" s="40"/>
      <c r="D10" s="41"/>
      <c r="G10" s="21"/>
      <c r="I10" s="26"/>
      <c r="J10" s="26"/>
      <c r="K10" s="26"/>
      <c r="M10"/>
      <c r="N10"/>
      <c r="O10"/>
      <c r="P10"/>
      <c r="U10" s="26"/>
      <c r="V10" s="26"/>
      <c r="W10" s="26"/>
    </row>
    <row r="11" spans="1:39" ht="15.6" customHeight="1" x14ac:dyDescent="0.25">
      <c r="B11" s="40"/>
      <c r="C11" s="40"/>
      <c r="D11" s="40"/>
      <c r="N11" s="62" t="s">
        <v>30</v>
      </c>
      <c r="O11" s="90"/>
      <c r="P11" s="90"/>
      <c r="Q11" s="92" t="s">
        <v>31</v>
      </c>
      <c r="R11" s="92"/>
      <c r="X11" s="94">
        <f>SUM($X$14-$Y14)</f>
        <v>0</v>
      </c>
      <c r="Y11" s="94"/>
    </row>
    <row r="12" spans="1:39" ht="14.45" customHeight="1" x14ac:dyDescent="0.25">
      <c r="B12" s="40"/>
      <c r="C12" s="40"/>
      <c r="D12" s="40"/>
      <c r="F12" s="96" t="str">
        <f>IF(AND(_xlfn.DAYS($G$5,$G$4)+1&lt;&gt;(COUNTA(TblTrvlDetails[Travel Date])),COUNTA(TblTrvlDetails[Travel Date])&lt;&gt;0),CONCATENATE("Number of days between start and end date (",_xlfn.DAYS($G$5,$G$4),") don't match the number of dates being claimed below (",COUNTA(TblTrvlDetails[Travel Date]),")"),"")</f>
        <v/>
      </c>
      <c r="G12" s="96"/>
      <c r="H12" s="96"/>
      <c r="I12" s="96"/>
      <c r="J12" s="96"/>
      <c r="K12" s="96"/>
      <c r="L12" s="96"/>
      <c r="M12" s="96"/>
      <c r="N12" s="96"/>
      <c r="O12" s="96"/>
      <c r="P12" s="96"/>
      <c r="Q12" s="93"/>
      <c r="R12" s="93"/>
      <c r="S12" s="67"/>
      <c r="T12" s="67"/>
      <c r="U12" s="67"/>
      <c r="V12" s="67"/>
      <c r="W12" s="67"/>
      <c r="X12" s="95"/>
      <c r="Y12" s="95"/>
    </row>
    <row r="13" spans="1:39" ht="15" customHeight="1" x14ac:dyDescent="0.25">
      <c r="A13" s="29"/>
      <c r="B13" s="42"/>
      <c r="C13" s="43"/>
      <c r="D13" s="43"/>
      <c r="E13" s="43"/>
      <c r="F13" s="43"/>
      <c r="G13" s="43"/>
      <c r="H13" s="43"/>
      <c r="I13" s="43"/>
      <c r="J13" s="43"/>
      <c r="K13" s="43"/>
      <c r="L13" s="43" t="s">
        <v>32</v>
      </c>
      <c r="M13" s="43"/>
      <c r="N13" s="43"/>
      <c r="O13" s="43"/>
      <c r="P13" s="43"/>
      <c r="Q13" s="43"/>
      <c r="R13" s="43"/>
      <c r="S13" s="43"/>
      <c r="T13" s="43"/>
      <c r="U13" s="43"/>
      <c r="V13" s="43"/>
      <c r="W13" s="43"/>
      <c r="X13" s="43"/>
      <c r="Y13" s="43"/>
    </row>
    <row r="14" spans="1:39" ht="33" customHeight="1" x14ac:dyDescent="0.25">
      <c r="B14" s="82" t="s">
        <v>33</v>
      </c>
      <c r="I14" s="84" t="s">
        <v>34</v>
      </c>
      <c r="J14" s="85"/>
      <c r="K14" s="86"/>
      <c r="L14" s="50">
        <f>SUM(TblTrvlDetails[M&amp;IE Total])</f>
        <v>0</v>
      </c>
      <c r="M14" s="50">
        <f>SUM(TblTrvlDetails[Airfare*])</f>
        <v>0</v>
      </c>
      <c r="N14" s="50">
        <f>SUM(TblTrvlDetails[Lodging*])</f>
        <v>0</v>
      </c>
      <c r="O14" s="50">
        <f>SUM(TblTrvlDetails[Miles*])*(VLOOKUP("Car Mileage",TblTransport[#All],2,FALSE))</f>
        <v>0</v>
      </c>
      <c r="P14" s="50">
        <f>SUM(TblTrvlDetails[Ground Transport*])</f>
        <v>0</v>
      </c>
      <c r="Q14" s="50">
        <f>SUM(TblTrvlDetails[Car Rental*])</f>
        <v>0</v>
      </c>
      <c r="R14" s="51">
        <f>SUM(TblTrvlDetails[Business Expense*])</f>
        <v>0</v>
      </c>
      <c r="S14" s="52"/>
      <c r="T14" s="52"/>
      <c r="U14" s="52"/>
      <c r="V14" s="52"/>
      <c r="W14" s="52"/>
      <c r="X14" s="50">
        <f>SUM(L14:R14)</f>
        <v>0</v>
      </c>
      <c r="Y14" s="51">
        <f>SUM(TblTrvlDetails[University Paid*])</f>
        <v>0</v>
      </c>
    </row>
    <row r="15" spans="1:39" ht="41.25" customHeight="1" x14ac:dyDescent="0.25">
      <c r="B15" s="53" t="s">
        <v>35</v>
      </c>
      <c r="C15" s="54" t="s">
        <v>36</v>
      </c>
      <c r="D15" s="54" t="s">
        <v>37</v>
      </c>
      <c r="E15" s="54" t="s">
        <v>38</v>
      </c>
      <c r="F15" s="54" t="s">
        <v>39</v>
      </c>
      <c r="G15" s="55" t="s">
        <v>40</v>
      </c>
      <c r="H15" s="55" t="s">
        <v>41</v>
      </c>
      <c r="I15" s="55" t="s">
        <v>42</v>
      </c>
      <c r="J15" s="55" t="s">
        <v>43</v>
      </c>
      <c r="K15" s="55" t="s">
        <v>44</v>
      </c>
      <c r="L15" s="55" t="s">
        <v>45</v>
      </c>
      <c r="M15" s="55" t="s">
        <v>46</v>
      </c>
      <c r="N15" s="55" t="s">
        <v>47</v>
      </c>
      <c r="O15" s="55" t="s">
        <v>48</v>
      </c>
      <c r="P15" s="55" t="s">
        <v>49</v>
      </c>
      <c r="Q15" s="55" t="s">
        <v>50</v>
      </c>
      <c r="R15" s="55" t="s">
        <v>51</v>
      </c>
      <c r="S15" s="55" t="s">
        <v>52</v>
      </c>
      <c r="T15" s="55" t="s">
        <v>53</v>
      </c>
      <c r="U15" s="55" t="s">
        <v>54</v>
      </c>
      <c r="V15" s="55" t="s">
        <v>55</v>
      </c>
      <c r="W15" s="55" t="s">
        <v>56</v>
      </c>
      <c r="X15" s="56" t="s">
        <v>57</v>
      </c>
      <c r="Y15" s="55" t="s">
        <v>58</v>
      </c>
    </row>
    <row r="16" spans="1:39" ht="20.45" customHeight="1" x14ac:dyDescent="0.25">
      <c r="B16" s="31"/>
      <c r="C16" s="32"/>
      <c r="D16" s="31"/>
      <c r="E16" s="33" t="str">
        <f>_xlfn.IFNA(IF(VLOOKUP(TblTrvlDetails[[#This Row],[Location]],TblDom[],2,FALSE)&lt;&gt;"International","D",IF(VLOOKUP(TblTrvlDetails[[#This Row],[Location]],TblDom[],2,FALSE)="International","I","")),"")</f>
        <v/>
      </c>
      <c r="F16"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4"/>
      <c r="H16" s="35">
        <v>0</v>
      </c>
      <c r="I16" s="35">
        <v>0</v>
      </c>
      <c r="J16" s="35">
        <v>0</v>
      </c>
      <c r="K16" s="35">
        <v>0</v>
      </c>
      <c r="L16"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6"/>
      <c r="N16" s="36"/>
      <c r="O16" s="32"/>
      <c r="P16" s="36"/>
      <c r="Q16" s="36"/>
      <c r="R16" s="36"/>
      <c r="S16" s="35">
        <f>IF(ISBLANK(TblTrvlDetails[[#This Row],[Location]]),0,IF(TblTrvlDetails[[#This Row],[D/I]]="I",VLOOKUP(TblTrvlDetails[[#This Row],[Location]],TblDom[],3,FALSE),VLOOKUP(TblTrvlDetails[[#This Row],[Location]],TblDom[],2,FALSE)))</f>
        <v>0</v>
      </c>
      <c r="T16"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6"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6"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6" s="33">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6" s="37">
        <f>IFERROR(SUM(L16:N16,P16:R16,(TblTrvlDetails[[#This Row],[Miles*]]*VLOOKUP("Car Mileage",TblTransport[#All],2,FALSE))),"")</f>
        <v>0</v>
      </c>
      <c r="Y16" s="65">
        <v>0</v>
      </c>
    </row>
    <row r="17" spans="2:25" ht="20.45" customHeight="1" x14ac:dyDescent="0.25">
      <c r="B17" s="31"/>
      <c r="C17" s="32"/>
      <c r="D17" s="31"/>
      <c r="E17" s="33" t="str">
        <f>_xlfn.IFNA(IF(VLOOKUP(TblTrvlDetails[[#This Row],[Location]],TblDom[],2,FALSE)&lt;&gt;"International","D",IF(VLOOKUP(TblTrvlDetails[[#This Row],[Location]],TblDom[],2,FALSE)="International","I","")),"")</f>
        <v/>
      </c>
      <c r="F17"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4"/>
      <c r="H17" s="35">
        <f>0</f>
        <v>0</v>
      </c>
      <c r="I17" s="35">
        <f>0</f>
        <v>0</v>
      </c>
      <c r="J17" s="35">
        <f>0</f>
        <v>0</v>
      </c>
      <c r="K17" s="35">
        <f>0</f>
        <v>0</v>
      </c>
      <c r="L17"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6"/>
      <c r="N17" s="36"/>
      <c r="O17" s="32"/>
      <c r="P17" s="36"/>
      <c r="Q17" s="36"/>
      <c r="R17" s="36"/>
      <c r="S17" s="35">
        <f>IF(ISBLANK(TblTrvlDetails[[#This Row],[Location]]),0,IF(TblTrvlDetails[[#This Row],[D/I]]="I",VLOOKUP(TblTrvlDetails[[#This Row],[Location]],TblDom[],3,FALSE),VLOOKUP(TblTrvlDetails[[#This Row],[Location]],TblDom[],2,FALSE)))</f>
        <v>0</v>
      </c>
      <c r="T17"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7"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7"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7" s="33">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7" s="37">
        <f>IFERROR(SUM(L17:N17,P17:R17,(TblTrvlDetails[[#This Row],[Miles*]]*VLOOKUP("Car Mileage",TblTransport[#All],2,FALSE))),"")</f>
        <v>0</v>
      </c>
      <c r="Y17" s="65">
        <v>0</v>
      </c>
    </row>
    <row r="18" spans="2:25" ht="20.45" customHeight="1" x14ac:dyDescent="0.25">
      <c r="B18" s="31"/>
      <c r="C18" s="32"/>
      <c r="D18" s="31"/>
      <c r="E18" s="33" t="str">
        <f>_xlfn.IFNA(IF(VLOOKUP(TblTrvlDetails[[#This Row],[Location]],TblDom[],2,FALSE)&lt;&gt;"International","D",IF(VLOOKUP(TblTrvlDetails[[#This Row],[Location]],TblDom[],2,FALSE)="International","I","")),"")</f>
        <v/>
      </c>
      <c r="F18"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4"/>
      <c r="H18" s="35">
        <f>0</f>
        <v>0</v>
      </c>
      <c r="I18" s="35">
        <f>0</f>
        <v>0</v>
      </c>
      <c r="J18" s="35">
        <f>0</f>
        <v>0</v>
      </c>
      <c r="K18" s="35">
        <f>0</f>
        <v>0</v>
      </c>
      <c r="L18"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6"/>
      <c r="N18" s="36"/>
      <c r="O18" s="32"/>
      <c r="P18" s="36"/>
      <c r="Q18" s="36"/>
      <c r="R18" s="36"/>
      <c r="S18" s="35">
        <f>IF(ISBLANK(TblTrvlDetails[[#This Row],[Location]]),0,IF(TblTrvlDetails[[#This Row],[D/I]]="I",VLOOKUP(TblTrvlDetails[[#This Row],[Location]],TblDom[],3,FALSE),VLOOKUP(TblTrvlDetails[[#This Row],[Location]],TblDom[],2,FALSE)))</f>
        <v>0</v>
      </c>
      <c r="T18"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8"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8"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8" s="33">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8" s="37">
        <f>IFERROR(SUM(L18:N18,P18:R18,(TblTrvlDetails[[#This Row],[Miles*]]*VLOOKUP("Car Mileage",TblTransport[#All],2,FALSE))),"")</f>
        <v>0</v>
      </c>
      <c r="Y18" s="65">
        <v>0</v>
      </c>
    </row>
    <row r="19" spans="2:25" ht="20.45" customHeight="1" x14ac:dyDescent="0.25">
      <c r="B19" s="31"/>
      <c r="C19" s="32"/>
      <c r="D19" s="81"/>
      <c r="E19" s="33" t="str">
        <f>_xlfn.IFNA(IF(VLOOKUP(TblTrvlDetails[[#This Row],[Location]],TblDom[],2,FALSE)&lt;&gt;"International","D",IF(VLOOKUP(TblTrvlDetails[[#This Row],[Location]],TblDom[],2,FALSE)="International","I","")),"")</f>
        <v/>
      </c>
      <c r="F19"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4"/>
      <c r="H19" s="35">
        <f>0</f>
        <v>0</v>
      </c>
      <c r="I19" s="35">
        <f>0</f>
        <v>0</v>
      </c>
      <c r="J19" s="35">
        <f>0</f>
        <v>0</v>
      </c>
      <c r="K19" s="35">
        <f>0</f>
        <v>0</v>
      </c>
      <c r="L19"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6"/>
      <c r="N19" s="36"/>
      <c r="O19" s="36"/>
      <c r="P19" s="36"/>
      <c r="Q19" s="36"/>
      <c r="R19" s="36"/>
      <c r="S19" s="35">
        <f>IF(ISBLANK(TblTrvlDetails[[#This Row],[Location]]),0,IF(TblTrvlDetails[[#This Row],[D/I]]="I",VLOOKUP(TblTrvlDetails[[#This Row],[Location]],TblDom[],3,FALSE),VLOOKUP(TblTrvlDetails[[#This Row],[Location]],TblDom[],2,FALSE)))</f>
        <v>0</v>
      </c>
      <c r="T19"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19"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19"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19"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19" s="33">
        <f>IFERROR(SUM(L19:N19,P19:R19,(TblTrvlDetails[[#This Row],[Miles*]]*VLOOKUP("Car Mileage",TblTransport[#All],2,FALSE))),"")</f>
        <v>0</v>
      </c>
      <c r="Y19" s="65">
        <v>0</v>
      </c>
    </row>
    <row r="20" spans="2:25" ht="20.45" customHeight="1" x14ac:dyDescent="0.25">
      <c r="B20" s="31"/>
      <c r="C20" s="32"/>
      <c r="D20" s="81"/>
      <c r="E20" s="33" t="str">
        <f>_xlfn.IFNA(IF(VLOOKUP(TblTrvlDetails[[#This Row],[Location]],TblDom[],2,FALSE)&lt;&gt;"International","D",IF(VLOOKUP(TblTrvlDetails[[#This Row],[Location]],TblDom[],2,FALSE)="International","I","")),"")</f>
        <v/>
      </c>
      <c r="F20"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4"/>
      <c r="H20" s="35">
        <f>0</f>
        <v>0</v>
      </c>
      <c r="I20" s="35">
        <f>0</f>
        <v>0</v>
      </c>
      <c r="J20" s="35">
        <f>0</f>
        <v>0</v>
      </c>
      <c r="K20" s="35">
        <f>0</f>
        <v>0</v>
      </c>
      <c r="L20"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6"/>
      <c r="N20" s="36"/>
      <c r="O20" s="36"/>
      <c r="P20" s="36"/>
      <c r="Q20" s="36"/>
      <c r="R20" s="36"/>
      <c r="S20" s="35">
        <f>IF(ISBLANK(TblTrvlDetails[[#This Row],[Location]]),0,IF(TblTrvlDetails[[#This Row],[D/I]]="I",VLOOKUP(TblTrvlDetails[[#This Row],[Location]],TblDom[],3,FALSE),VLOOKUP(TblTrvlDetails[[#This Row],[Location]],TblDom[],2,FALSE)))</f>
        <v>0</v>
      </c>
      <c r="T20"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0"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0"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0"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0" s="33">
        <f>IFERROR(SUM(L20:N20,P20:R20,(TblTrvlDetails[[#This Row],[Miles*]]*VLOOKUP("Car Mileage",TblTransport[#All],2,FALSE))),"")</f>
        <v>0</v>
      </c>
      <c r="Y20" s="65">
        <v>0</v>
      </c>
    </row>
    <row r="21" spans="2:25" ht="20.45" customHeight="1" x14ac:dyDescent="0.25">
      <c r="B21" s="31"/>
      <c r="C21" s="32"/>
      <c r="D21" s="81"/>
      <c r="E21" s="33" t="str">
        <f>_xlfn.IFNA(IF(VLOOKUP(TblTrvlDetails[[#This Row],[Location]],TblDom[],2,FALSE)&lt;&gt;"International","D",IF(VLOOKUP(TblTrvlDetails[[#This Row],[Location]],TblDom[],2,FALSE)="International","I","")),"")</f>
        <v/>
      </c>
      <c r="F21"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4"/>
      <c r="H21" s="35">
        <f>0</f>
        <v>0</v>
      </c>
      <c r="I21" s="35">
        <f>0</f>
        <v>0</v>
      </c>
      <c r="J21" s="35">
        <f>0</f>
        <v>0</v>
      </c>
      <c r="K21" s="35">
        <f>0</f>
        <v>0</v>
      </c>
      <c r="L21"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6"/>
      <c r="N21" s="36"/>
      <c r="O21" s="36"/>
      <c r="P21" s="36"/>
      <c r="Q21" s="36"/>
      <c r="R21" s="36"/>
      <c r="S21" s="35">
        <f>IF(ISBLANK(TblTrvlDetails[[#This Row],[Location]]),0,IF(TblTrvlDetails[[#This Row],[D/I]]="I",VLOOKUP(TblTrvlDetails[[#This Row],[Location]],TblDom[],3,FALSE),VLOOKUP(TblTrvlDetails[[#This Row],[Location]],TblDom[],2,FALSE)))</f>
        <v>0</v>
      </c>
      <c r="T21"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1"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1"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1"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1" s="33">
        <f>IFERROR(SUM(L21:N21,P21:R21,(TblTrvlDetails[[#This Row],[Miles*]]*VLOOKUP("Car Mileage",TblTransport[#All],2,FALSE))),"")</f>
        <v>0</v>
      </c>
      <c r="Y21" s="65">
        <v>0</v>
      </c>
    </row>
    <row r="22" spans="2:25" ht="20.45" customHeight="1" x14ac:dyDescent="0.25">
      <c r="B22" s="31"/>
      <c r="C22" s="32"/>
      <c r="D22" s="81"/>
      <c r="E22" s="33" t="str">
        <f>_xlfn.IFNA(IF(VLOOKUP(TblTrvlDetails[[#This Row],[Location]],TblDom[],2,FALSE)&lt;&gt;"International","D",IF(VLOOKUP(TblTrvlDetails[[#This Row],[Location]],TblDom[],2,FALSE)="International","I","")),"")</f>
        <v/>
      </c>
      <c r="F22"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4"/>
      <c r="H22" s="35">
        <f>0</f>
        <v>0</v>
      </c>
      <c r="I22" s="35">
        <f>0</f>
        <v>0</v>
      </c>
      <c r="J22" s="35">
        <f>0</f>
        <v>0</v>
      </c>
      <c r="K22" s="35">
        <f>0</f>
        <v>0</v>
      </c>
      <c r="L22"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6"/>
      <c r="N22" s="36"/>
      <c r="O22" s="36"/>
      <c r="P22" s="36"/>
      <c r="Q22" s="36"/>
      <c r="R22" s="36"/>
      <c r="S22" s="35">
        <f>IF(ISBLANK(TblTrvlDetails[[#This Row],[Location]]),0,IF(TblTrvlDetails[[#This Row],[D/I]]="I",VLOOKUP(TblTrvlDetails[[#This Row],[Location]],TblDom[],3,FALSE),VLOOKUP(TblTrvlDetails[[#This Row],[Location]],TblDom[],2,FALSE)))</f>
        <v>0</v>
      </c>
      <c r="T22"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2"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2"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2"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2" s="33">
        <f>IFERROR(SUM(L22:N22,P22:R22,(TblTrvlDetails[[#This Row],[Miles*]]*VLOOKUP("Car Mileage",TblTransport[#All],2,FALSE))),"")</f>
        <v>0</v>
      </c>
      <c r="Y22" s="65">
        <v>0</v>
      </c>
    </row>
    <row r="23" spans="2:25" ht="20.45" customHeight="1" x14ac:dyDescent="0.25">
      <c r="B23" s="31"/>
      <c r="C23" s="32"/>
      <c r="D23" s="81"/>
      <c r="E23" s="33" t="str">
        <f>_xlfn.IFNA(IF(VLOOKUP(TblTrvlDetails[[#This Row],[Location]],TblDom[],2,FALSE)&lt;&gt;"International","D",IF(VLOOKUP(TblTrvlDetails[[#This Row],[Location]],TblDom[],2,FALSE)="International","I","")),"")</f>
        <v/>
      </c>
      <c r="F23"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4"/>
      <c r="H23" s="35">
        <f>0</f>
        <v>0</v>
      </c>
      <c r="I23" s="35">
        <f>0</f>
        <v>0</v>
      </c>
      <c r="J23" s="35">
        <f>0</f>
        <v>0</v>
      </c>
      <c r="K23" s="35">
        <f>0</f>
        <v>0</v>
      </c>
      <c r="L23"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6"/>
      <c r="N23" s="36"/>
      <c r="O23" s="36"/>
      <c r="P23" s="36"/>
      <c r="Q23" s="36"/>
      <c r="R23" s="36"/>
      <c r="S23" s="35">
        <f>IF(ISBLANK(TblTrvlDetails[[#This Row],[Location]]),0,IF(TblTrvlDetails[[#This Row],[D/I]]="I",VLOOKUP(TblTrvlDetails[[#This Row],[Location]],TblDom[],3,FALSE),VLOOKUP(TblTrvlDetails[[#This Row],[Location]],TblDom[],2,FALSE)))</f>
        <v>0</v>
      </c>
      <c r="T23"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3"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3"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3"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3" s="33">
        <f>IFERROR(SUM(L23:N23,P23:R23,(TblTrvlDetails[[#This Row],[Miles*]]*VLOOKUP("Car Mileage",TblTransport[#All],2,FALSE))),"")</f>
        <v>0</v>
      </c>
      <c r="Y23" s="65">
        <v>0</v>
      </c>
    </row>
    <row r="24" spans="2:25" ht="20.45" customHeight="1" x14ac:dyDescent="0.25">
      <c r="B24" s="31"/>
      <c r="C24" s="32"/>
      <c r="D24" s="81"/>
      <c r="E24" s="33" t="str">
        <f>_xlfn.IFNA(IF(VLOOKUP(TblTrvlDetails[[#This Row],[Location]],TblDom[],2,FALSE)&lt;&gt;"International","D",IF(VLOOKUP(TblTrvlDetails[[#This Row],[Location]],TblDom[],2,FALSE)="International","I","")),"")</f>
        <v/>
      </c>
      <c r="F24"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4"/>
      <c r="H24" s="35">
        <f>0</f>
        <v>0</v>
      </c>
      <c r="I24" s="35">
        <f>0</f>
        <v>0</v>
      </c>
      <c r="J24" s="35">
        <f>0</f>
        <v>0</v>
      </c>
      <c r="K24" s="35">
        <f>0</f>
        <v>0</v>
      </c>
      <c r="L24"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6"/>
      <c r="N24" s="36"/>
      <c r="O24" s="36"/>
      <c r="P24" s="36"/>
      <c r="Q24" s="36"/>
      <c r="R24" s="36"/>
      <c r="S24" s="35">
        <f>IF(ISBLANK(TblTrvlDetails[[#This Row],[Location]]),0,IF(TblTrvlDetails[[#This Row],[D/I]]="I",VLOOKUP(TblTrvlDetails[[#This Row],[Location]],TblDom[],3,FALSE),VLOOKUP(TblTrvlDetails[[#This Row],[Location]],TblDom[],2,FALSE)))</f>
        <v>0</v>
      </c>
      <c r="T24"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4"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4"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4"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4" s="33">
        <f>IFERROR(SUM(L24:N24,P24:R24,(TblTrvlDetails[[#This Row],[Miles*]]*VLOOKUP("Car Mileage",TblTransport[#All],2,FALSE))),"")</f>
        <v>0</v>
      </c>
      <c r="Y24" s="65">
        <v>0</v>
      </c>
    </row>
    <row r="25" spans="2:25" ht="20.45" customHeight="1" x14ac:dyDescent="0.25">
      <c r="B25" s="31"/>
      <c r="C25" s="32"/>
      <c r="D25" s="81"/>
      <c r="E25" s="33" t="str">
        <f>_xlfn.IFNA(IF(VLOOKUP(TblTrvlDetails[[#This Row],[Location]],TblDom[],2,FALSE)&lt;&gt;"International","D",IF(VLOOKUP(TblTrvlDetails[[#This Row],[Location]],TblDom[],2,FALSE)="International","I","")),"")</f>
        <v/>
      </c>
      <c r="F25"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4"/>
      <c r="H25" s="35">
        <f>0</f>
        <v>0</v>
      </c>
      <c r="I25" s="35">
        <f>0</f>
        <v>0</v>
      </c>
      <c r="J25" s="35">
        <f>0</f>
        <v>0</v>
      </c>
      <c r="K25" s="35">
        <f>0</f>
        <v>0</v>
      </c>
      <c r="L25"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6"/>
      <c r="N25" s="36"/>
      <c r="O25" s="36"/>
      <c r="P25" s="36"/>
      <c r="Q25" s="36"/>
      <c r="R25" s="36"/>
      <c r="S25" s="35">
        <f>IF(ISBLANK(TblTrvlDetails[[#This Row],[Location]]),0,IF(TblTrvlDetails[[#This Row],[D/I]]="I",VLOOKUP(TblTrvlDetails[[#This Row],[Location]],TblDom[],3,FALSE),VLOOKUP(TblTrvlDetails[[#This Row],[Location]],TblDom[],2,FALSE)))</f>
        <v>0</v>
      </c>
      <c r="T25"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5"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5"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5"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5" s="33">
        <f>IFERROR(SUM(L25:N25,P25:R25,(TblTrvlDetails[[#This Row],[Miles*]]*VLOOKUP("Car Mileage",TblTransport[#All],2,FALSE))),"")</f>
        <v>0</v>
      </c>
      <c r="Y25" s="65">
        <v>0</v>
      </c>
    </row>
    <row r="26" spans="2:25" ht="20.45" customHeight="1" x14ac:dyDescent="0.25">
      <c r="B26" s="31"/>
      <c r="C26" s="32"/>
      <c r="D26" s="81"/>
      <c r="E26" s="33" t="str">
        <f>_xlfn.IFNA(IF(VLOOKUP(TblTrvlDetails[[#This Row],[Location]],TblDom[],2,FALSE)&lt;&gt;"International","D",IF(VLOOKUP(TblTrvlDetails[[#This Row],[Location]],TblDom[],2,FALSE)="International","I","")),"")</f>
        <v/>
      </c>
      <c r="F26"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4"/>
      <c r="H26" s="35">
        <f>0</f>
        <v>0</v>
      </c>
      <c r="I26" s="35">
        <f>0</f>
        <v>0</v>
      </c>
      <c r="J26" s="35">
        <f>0</f>
        <v>0</v>
      </c>
      <c r="K26" s="35">
        <f>0</f>
        <v>0</v>
      </c>
      <c r="L26"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6"/>
      <c r="N26" s="36"/>
      <c r="O26" s="36"/>
      <c r="P26" s="36"/>
      <c r="Q26" s="36"/>
      <c r="R26" s="36"/>
      <c r="S26" s="35">
        <f>IF(ISBLANK(TblTrvlDetails[[#This Row],[Location]]),0,IF(TblTrvlDetails[[#This Row],[D/I]]="I",VLOOKUP(TblTrvlDetails[[#This Row],[Location]],TblDom[],3,FALSE),VLOOKUP(TblTrvlDetails[[#This Row],[Location]],TblDom[],2,FALSE)))</f>
        <v>0</v>
      </c>
      <c r="T26"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6"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6"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6"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6" s="33">
        <f>IFERROR(SUM(L26:N26,P26:R26,(TblTrvlDetails[[#This Row],[Miles*]]*VLOOKUP("Car Mileage",TblTransport[#All],2,FALSE))),"")</f>
        <v>0</v>
      </c>
      <c r="Y26" s="65">
        <v>0</v>
      </c>
    </row>
    <row r="27" spans="2:25" ht="20.45" customHeight="1" x14ac:dyDescent="0.25">
      <c r="B27" s="31"/>
      <c r="C27" s="32"/>
      <c r="D27" s="81"/>
      <c r="E27" s="33" t="str">
        <f>_xlfn.IFNA(IF(VLOOKUP(TblTrvlDetails[[#This Row],[Location]],TblDom[],2,FALSE)&lt;&gt;"International","D",IF(VLOOKUP(TblTrvlDetails[[#This Row],[Location]],TblDom[],2,FALSE)="International","I","")),"")</f>
        <v/>
      </c>
      <c r="F27"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4"/>
      <c r="H27" s="35">
        <f>0</f>
        <v>0</v>
      </c>
      <c r="I27" s="35">
        <f>0</f>
        <v>0</v>
      </c>
      <c r="J27" s="35">
        <f>0</f>
        <v>0</v>
      </c>
      <c r="K27" s="35">
        <f>0</f>
        <v>0</v>
      </c>
      <c r="L27"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6"/>
      <c r="N27" s="36"/>
      <c r="O27" s="36"/>
      <c r="P27" s="36"/>
      <c r="Q27" s="36"/>
      <c r="R27" s="36"/>
      <c r="S27" s="35">
        <f>IF(ISBLANK(TblTrvlDetails[[#This Row],[Location]]),0,IF(TblTrvlDetails[[#This Row],[D/I]]="I",VLOOKUP(TblTrvlDetails[[#This Row],[Location]],TblDom[],3,FALSE),VLOOKUP(TblTrvlDetails[[#This Row],[Location]],TblDom[],2,FALSE)))</f>
        <v>0</v>
      </c>
      <c r="T27"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7"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7"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7"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7" s="33">
        <f>IFERROR(SUM(L27:N27,P27:R27,(TblTrvlDetails[[#This Row],[Miles*]]*VLOOKUP("Car Mileage",TblTransport[#All],2,FALSE))),"")</f>
        <v>0</v>
      </c>
      <c r="Y27" s="65">
        <v>0</v>
      </c>
    </row>
    <row r="28" spans="2:25" ht="20.45" customHeight="1" x14ac:dyDescent="0.25">
      <c r="B28" s="31"/>
      <c r="C28" s="32"/>
      <c r="D28" s="81"/>
      <c r="E28" s="33" t="str">
        <f>_xlfn.IFNA(IF(VLOOKUP(TblTrvlDetails[[#This Row],[Location]],TblDom[],2,FALSE)&lt;&gt;"International","D",IF(VLOOKUP(TblTrvlDetails[[#This Row],[Location]],TblDom[],2,FALSE)="International","I","")),"")</f>
        <v/>
      </c>
      <c r="F28"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4"/>
      <c r="H28" s="35">
        <f>0</f>
        <v>0</v>
      </c>
      <c r="I28" s="35">
        <f>0</f>
        <v>0</v>
      </c>
      <c r="J28" s="35">
        <f>0</f>
        <v>0</v>
      </c>
      <c r="K28" s="35">
        <f>0</f>
        <v>0</v>
      </c>
      <c r="L28"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6"/>
      <c r="N28" s="36"/>
      <c r="O28" s="36"/>
      <c r="P28" s="36"/>
      <c r="Q28" s="36"/>
      <c r="R28" s="36"/>
      <c r="S28" s="35">
        <f>IF(ISBLANK(TblTrvlDetails[[#This Row],[Location]]),0,IF(TblTrvlDetails[[#This Row],[D/I]]="I",VLOOKUP(TblTrvlDetails[[#This Row],[Location]],TblDom[],3,FALSE),VLOOKUP(TblTrvlDetails[[#This Row],[Location]],TblDom[],2,FALSE)))</f>
        <v>0</v>
      </c>
      <c r="T28"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33">
        <f>IFERROR(SUM(L28:N28,P28:R28,(TblTrvlDetails[[#This Row],[Miles*]]*VLOOKUP("Car Mileage",TblTransport[#All],2,FALSE))),"")</f>
        <v>0</v>
      </c>
      <c r="Y28" s="65">
        <v>0</v>
      </c>
    </row>
    <row r="29" spans="2:25" ht="20.45" customHeight="1" x14ac:dyDescent="0.25">
      <c r="B29" s="31"/>
      <c r="C29" s="32"/>
      <c r="D29" s="81"/>
      <c r="E29" s="33" t="str">
        <f>_xlfn.IFNA(IF(VLOOKUP(TblTrvlDetails[[#This Row],[Location]],TblDom[],2,FALSE)&lt;&gt;"International","D",IF(VLOOKUP(TblTrvlDetails[[#This Row],[Location]],TblDom[],2,FALSE)="International","I","")),"")</f>
        <v/>
      </c>
      <c r="F29"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4"/>
      <c r="H29" s="35">
        <f>0</f>
        <v>0</v>
      </c>
      <c r="I29" s="35">
        <f>0</f>
        <v>0</v>
      </c>
      <c r="J29" s="35">
        <f>0</f>
        <v>0</v>
      </c>
      <c r="K29" s="35">
        <f>0</f>
        <v>0</v>
      </c>
      <c r="L29"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6"/>
      <c r="N29" s="36"/>
      <c r="O29" s="36"/>
      <c r="P29" s="36"/>
      <c r="Q29" s="36"/>
      <c r="R29" s="36"/>
      <c r="S29" s="35">
        <f>IF(ISBLANK(TblTrvlDetails[[#This Row],[Location]]),0,IF(TblTrvlDetails[[#This Row],[D/I]]="I",VLOOKUP(TblTrvlDetails[[#This Row],[Location]],TblDom[],3,FALSE),VLOOKUP(TblTrvlDetails[[#This Row],[Location]],TblDom[],2,FALSE)))</f>
        <v>0</v>
      </c>
      <c r="T29"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33">
        <f>IFERROR(SUM(L29:N29,P29:R29,(TblTrvlDetails[[#This Row],[Miles*]]*VLOOKUP("Car Mileage",TblTransport[#All],2,FALSE))),"")</f>
        <v>0</v>
      </c>
      <c r="Y29" s="65">
        <v>0</v>
      </c>
    </row>
    <row r="30" spans="2:25" ht="20.45" customHeight="1" x14ac:dyDescent="0.25">
      <c r="B30" s="31"/>
      <c r="C30" s="32"/>
      <c r="D30" s="81"/>
      <c r="E30" s="33" t="str">
        <f>_xlfn.IFNA(IF(VLOOKUP(TblTrvlDetails[[#This Row],[Location]],TblDom[],2,FALSE)&lt;&gt;"International","D",IF(VLOOKUP(TblTrvlDetails[[#This Row],[Location]],TblDom[],2,FALSE)="International","I","")),"")</f>
        <v/>
      </c>
      <c r="F30"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34"/>
      <c r="H30" s="35">
        <f>0</f>
        <v>0</v>
      </c>
      <c r="I30" s="35">
        <f>0</f>
        <v>0</v>
      </c>
      <c r="J30" s="35">
        <f>0</f>
        <v>0</v>
      </c>
      <c r="K30" s="35">
        <f>0</f>
        <v>0</v>
      </c>
      <c r="L30"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36"/>
      <c r="N30" s="36"/>
      <c r="O30" s="36"/>
      <c r="P30" s="36"/>
      <c r="Q30" s="36"/>
      <c r="R30" s="36"/>
      <c r="S30" s="35">
        <f>IF(ISBLANK(TblTrvlDetails[[#This Row],[Location]]),0,IF(TblTrvlDetails[[#This Row],[D/I]]="I",VLOOKUP(TblTrvlDetails[[#This Row],[Location]],TblDom[],3,FALSE),VLOOKUP(TblTrvlDetails[[#This Row],[Location]],TblDom[],2,FALSE)))</f>
        <v>0</v>
      </c>
      <c r="T30"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33">
        <f>IFERROR(SUM(L30:N30,P30:R30,(TblTrvlDetails[[#This Row],[Miles*]]*VLOOKUP("Car Mileage",TblTransport[#All],2,FALSE))),"")</f>
        <v>0</v>
      </c>
      <c r="Y30" s="65">
        <v>0</v>
      </c>
    </row>
    <row r="31" spans="2:25" ht="20.45" customHeight="1" x14ac:dyDescent="0.25">
      <c r="B31" s="31"/>
      <c r="C31" s="32"/>
      <c r="D31" s="81"/>
      <c r="E31" s="33" t="str">
        <f>_xlfn.IFNA(IF(VLOOKUP(TblTrvlDetails[[#This Row],[Location]],TblDom[],2,FALSE)&lt;&gt;"International","D",IF(VLOOKUP(TblTrvlDetails[[#This Row],[Location]],TblDom[],2,FALSE)="International","I","")),"")</f>
        <v/>
      </c>
      <c r="F31"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1" s="34"/>
      <c r="H31" s="35">
        <f>0</f>
        <v>0</v>
      </c>
      <c r="I31" s="35">
        <f>0</f>
        <v>0</v>
      </c>
      <c r="J31" s="35">
        <f>0</f>
        <v>0</v>
      </c>
      <c r="K31" s="35">
        <f>0</f>
        <v>0</v>
      </c>
      <c r="L31"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1" s="36"/>
      <c r="N31" s="36"/>
      <c r="O31" s="36"/>
      <c r="P31" s="36"/>
      <c r="Q31" s="36"/>
      <c r="R31" s="36"/>
      <c r="S31" s="35">
        <f>IF(ISBLANK(TblTrvlDetails[[#This Row],[Location]]),0,IF(TblTrvlDetails[[#This Row],[D/I]]="I",VLOOKUP(TblTrvlDetails[[#This Row],[Location]],TblDom[],3,FALSE),VLOOKUP(TblTrvlDetails[[#This Row],[Location]],TblDom[],2,FALSE)))</f>
        <v>0</v>
      </c>
      <c r="T31"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1"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1"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1" s="66">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1" s="33">
        <f>IFERROR(SUM(L31:N31,P31:R31,(TblTrvlDetails[[#This Row],[Miles*]]*VLOOKUP("Car Mileage",TblTransport[#All],2,FALSE))),"")</f>
        <v>0</v>
      </c>
      <c r="Y31" s="65">
        <v>0</v>
      </c>
    </row>
    <row r="32" spans="2:25" ht="20.45" customHeight="1" x14ac:dyDescent="0.25">
      <c r="B32" s="31"/>
      <c r="C32" s="32"/>
      <c r="D32" s="31"/>
      <c r="E32" s="33" t="str">
        <f>_xlfn.IFNA(IF(VLOOKUP(TblTrvlDetails[[#This Row],[Location]],TblDom[],2,FALSE)&lt;&gt;"International","D",IF(VLOOKUP(TblTrvlDetails[[#This Row],[Location]],TblDom[],2,FALSE)="International","I","")),"")</f>
        <v/>
      </c>
      <c r="F32" s="3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2" s="34"/>
      <c r="H32" s="35">
        <f>0</f>
        <v>0</v>
      </c>
      <c r="I32" s="35">
        <f>0</f>
        <v>0</v>
      </c>
      <c r="J32" s="35">
        <f>0</f>
        <v>0</v>
      </c>
      <c r="K32" s="35">
        <f>0</f>
        <v>0</v>
      </c>
      <c r="L32" s="3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2" s="36"/>
      <c r="N32" s="36"/>
      <c r="O32" s="32"/>
      <c r="P32" s="36"/>
      <c r="Q32" s="36"/>
      <c r="R32" s="36"/>
      <c r="S32" s="35">
        <f>IF(ISBLANK(TblTrvlDetails[[#This Row],[Location]]),0,IF(TblTrvlDetails[[#This Row],[D/I]]="I",VLOOKUP(TblTrvlDetails[[#This Row],[Location]],TblDom[],3,FALSE),VLOOKUP(TblTrvlDetails[[#This Row],[Location]],TblDom[],2,FALSE)))</f>
        <v>0</v>
      </c>
      <c r="T32" s="66">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2" s="66">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2" s="66">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2" s="33">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2" s="37">
        <f>IFERROR(SUM(L32:N32,P32:R32,(TblTrvlDetails[[#This Row],[Miles*]]*VLOOKUP("Car Mileage",TblTransport[#All],2,FALSE))),"")</f>
        <v>0</v>
      </c>
      <c r="Y32" s="65">
        <v>0</v>
      </c>
    </row>
    <row r="34" spans="2:25" ht="15.75" x14ac:dyDescent="0.25">
      <c r="B34" s="83" t="s">
        <v>83</v>
      </c>
      <c r="C34" s="83"/>
      <c r="D34" s="83"/>
      <c r="E34" s="83"/>
      <c r="F34" s="83"/>
      <c r="G34" s="83"/>
      <c r="H34" s="83"/>
      <c r="I34" s="83"/>
      <c r="J34" s="83"/>
      <c r="K34" s="83"/>
      <c r="L34" s="83"/>
      <c r="M34" s="83"/>
      <c r="N34" s="83"/>
      <c r="O34" s="83"/>
      <c r="P34" s="83"/>
      <c r="Q34" s="83"/>
      <c r="R34" s="83"/>
      <c r="S34" s="83"/>
      <c r="T34" s="83"/>
      <c r="U34" s="83"/>
      <c r="V34" s="83"/>
      <c r="W34" s="83"/>
      <c r="X34" s="83"/>
      <c r="Y34" s="83"/>
    </row>
    <row r="35" spans="2:25" ht="15" customHeight="1" x14ac:dyDescent="0.25">
      <c r="B35" s="97"/>
      <c r="C35" s="98"/>
      <c r="D35" s="98"/>
      <c r="E35" s="98"/>
      <c r="F35" s="98"/>
      <c r="G35" s="98"/>
      <c r="H35" s="98"/>
      <c r="I35" s="98"/>
      <c r="J35" s="98"/>
      <c r="K35" s="98"/>
      <c r="L35" s="98"/>
      <c r="M35" s="98"/>
      <c r="N35" s="98"/>
      <c r="O35" s="98"/>
      <c r="P35" s="98"/>
      <c r="Q35" s="98"/>
      <c r="R35" s="98"/>
      <c r="S35" s="98"/>
      <c r="T35" s="98"/>
      <c r="U35" s="98"/>
      <c r="V35" s="98"/>
      <c r="W35" s="98"/>
      <c r="X35" s="98"/>
      <c r="Y35" s="99"/>
    </row>
    <row r="36" spans="2:25" ht="15" customHeight="1" x14ac:dyDescent="0.25">
      <c r="B36" s="100"/>
      <c r="C36" s="101"/>
      <c r="D36" s="101"/>
      <c r="E36" s="101"/>
      <c r="F36" s="101"/>
      <c r="G36" s="101"/>
      <c r="H36" s="101"/>
      <c r="I36" s="101"/>
      <c r="J36" s="101"/>
      <c r="K36" s="101"/>
      <c r="L36" s="101"/>
      <c r="M36" s="101"/>
      <c r="N36" s="101"/>
      <c r="O36" s="101"/>
      <c r="P36" s="101"/>
      <c r="Q36" s="101"/>
      <c r="R36" s="101"/>
      <c r="S36" s="101"/>
      <c r="T36" s="101"/>
      <c r="U36" s="101"/>
      <c r="V36" s="101"/>
      <c r="W36" s="101"/>
      <c r="X36" s="101"/>
      <c r="Y36" s="102"/>
    </row>
    <row r="37" spans="2:25" ht="15" customHeight="1" x14ac:dyDescent="0.25">
      <c r="B37" s="100"/>
      <c r="C37" s="101"/>
      <c r="D37" s="101"/>
      <c r="E37" s="101"/>
      <c r="F37" s="101"/>
      <c r="G37" s="101"/>
      <c r="H37" s="101"/>
      <c r="I37" s="101"/>
      <c r="J37" s="101"/>
      <c r="K37" s="101"/>
      <c r="L37" s="101"/>
      <c r="M37" s="101"/>
      <c r="N37" s="101"/>
      <c r="O37" s="101"/>
      <c r="P37" s="101"/>
      <c r="Q37" s="101"/>
      <c r="R37" s="101"/>
      <c r="S37" s="101"/>
      <c r="T37" s="101"/>
      <c r="U37" s="101"/>
      <c r="V37" s="101"/>
      <c r="W37" s="101"/>
      <c r="X37" s="101"/>
      <c r="Y37" s="102"/>
    </row>
    <row r="38" spans="2:25" ht="15" customHeight="1" x14ac:dyDescent="0.25">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2"/>
    </row>
    <row r="39" spans="2:25" ht="15" customHeight="1" x14ac:dyDescent="0.25">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2"/>
    </row>
    <row r="40" spans="2:25" ht="15" customHeight="1" x14ac:dyDescent="0.25">
      <c r="B40" s="100"/>
      <c r="C40" s="101"/>
      <c r="D40" s="101"/>
      <c r="E40" s="101"/>
      <c r="F40" s="101"/>
      <c r="G40" s="101"/>
      <c r="H40" s="101"/>
      <c r="I40" s="101"/>
      <c r="J40" s="101"/>
      <c r="K40" s="101"/>
      <c r="L40" s="101"/>
      <c r="M40" s="101"/>
      <c r="N40" s="101"/>
      <c r="O40" s="101"/>
      <c r="P40" s="101"/>
      <c r="Q40" s="101"/>
      <c r="R40" s="101"/>
      <c r="S40" s="101"/>
      <c r="T40" s="101"/>
      <c r="U40" s="101"/>
      <c r="V40" s="101"/>
      <c r="W40" s="101"/>
      <c r="X40" s="101"/>
      <c r="Y40" s="102"/>
    </row>
    <row r="41" spans="2:25" ht="15" customHeight="1" x14ac:dyDescent="0.25">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2"/>
    </row>
    <row r="42" spans="2:25" ht="15" customHeight="1" x14ac:dyDescent="0.25">
      <c r="B42" s="100"/>
      <c r="C42" s="101"/>
      <c r="D42" s="101"/>
      <c r="E42" s="101"/>
      <c r="F42" s="101"/>
      <c r="G42" s="101"/>
      <c r="H42" s="101"/>
      <c r="I42" s="101"/>
      <c r="J42" s="101"/>
      <c r="K42" s="101"/>
      <c r="L42" s="101"/>
      <c r="M42" s="101"/>
      <c r="N42" s="101"/>
      <c r="O42" s="101"/>
      <c r="P42" s="101"/>
      <c r="Q42" s="101"/>
      <c r="R42" s="101"/>
      <c r="S42" s="101"/>
      <c r="T42" s="101"/>
      <c r="U42" s="101"/>
      <c r="V42" s="101"/>
      <c r="W42" s="101"/>
      <c r="X42" s="101"/>
      <c r="Y42" s="102"/>
    </row>
    <row r="43" spans="2:25" ht="15" customHeight="1" x14ac:dyDescent="0.25">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2"/>
    </row>
    <row r="44" spans="2:25" ht="15" customHeight="1" x14ac:dyDescent="0.25">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2"/>
    </row>
    <row r="45" spans="2:25" ht="15" customHeight="1" x14ac:dyDescent="0.25">
      <c r="B45" s="103"/>
      <c r="C45" s="104"/>
      <c r="D45" s="104"/>
      <c r="E45" s="104"/>
      <c r="F45" s="104"/>
      <c r="G45" s="104"/>
      <c r="H45" s="104"/>
      <c r="I45" s="104"/>
      <c r="J45" s="104"/>
      <c r="K45" s="104"/>
      <c r="L45" s="104"/>
      <c r="M45" s="104"/>
      <c r="N45" s="104"/>
      <c r="O45" s="104"/>
      <c r="P45" s="104"/>
      <c r="Q45" s="104"/>
      <c r="R45" s="104"/>
      <c r="S45" s="104"/>
      <c r="T45" s="104"/>
      <c r="U45" s="104"/>
      <c r="V45" s="104"/>
      <c r="W45" s="104"/>
      <c r="X45" s="104"/>
      <c r="Y45" s="105"/>
    </row>
  </sheetData>
  <sheetProtection algorithmName="SHA-512" hashValue="GpE0i3iiWO5+AqpDw0RdiHV26pU19Kv1GdmHZ6jopXsgUoxKUfpdDXqW3HHf1deif0xhr56mxdRw2DvqOFzhHg==" saltValue="3WQS9aXIyfECL39ninI/8g==" spinCount="100000" sheet="1" objects="1" scenarios="1"/>
  <mergeCells count="14">
    <mergeCell ref="B34:Y34"/>
    <mergeCell ref="B35:Y45"/>
    <mergeCell ref="I14:K14"/>
    <mergeCell ref="C3:D3"/>
    <mergeCell ref="C4:D4"/>
    <mergeCell ref="Y2:Y4"/>
    <mergeCell ref="G3:H3"/>
    <mergeCell ref="G5:H5"/>
    <mergeCell ref="G4:H4"/>
    <mergeCell ref="L2:R3"/>
    <mergeCell ref="Q11:R12"/>
    <mergeCell ref="X11:Y12"/>
    <mergeCell ref="F12:P12"/>
    <mergeCell ref="O11:P11"/>
  </mergeCells>
  <phoneticPr fontId="12" type="noConversion"/>
  <dataValidations count="1">
    <dataValidation type="list" allowBlank="1" showInputMessage="1" showErrorMessage="1" sqref="B16:B32" xr:uid="{F15AC928-CC7A-4E74-B9C1-4B01E9C723CE}">
      <formula1>$B$8:$B$12</formula1>
    </dataValidation>
  </dataValidations>
  <hyperlinks>
    <hyperlink ref="D7" r:id="rId1" display="International Rates (State Dept)" xr:uid="{21DD02F2-915F-4D90-9C34-CF297AEA1277}"/>
  </hyperlinks>
  <printOptions horizontalCentered="1"/>
  <pageMargins left="0.25" right="0.25" top="0.75" bottom="0.25" header="0.3" footer="0.05"/>
  <pageSetup scale="62" orientation="landscape" r:id="rId2"/>
  <headerFooter>
    <oddHeader>&amp;L&amp;G</oddHeader>
    <oddFooter>&amp;L&amp;"-,Italic"&amp;9Version 2 - 11/13/23&amp;R&amp;"-,Italic"&amp;9&amp;D&amp;T</oddFooter>
  </headerFooter>
  <ignoredErrors>
    <ignoredError sqref="H32 I32 I17 H17 K17 J32 J17 K32 H18 I18 J18 K18" unlockedFormula="1"/>
  </ignoredErrors>
  <drawing r:id="rId3"/>
  <legacyDrawingHF r:id="rId4"/>
  <tableParts count="2">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Data!$P$4:$P$5</xm:f>
          </x14:formula1>
          <xm:sqref>C8:C12</xm:sqref>
        </x14:dataValidation>
        <x14:dataValidation type="list" allowBlank="1" showInputMessage="1" showErrorMessage="1" xr:uid="{E0108D65-8053-483B-9BF2-E01394D20001}">
          <x14:formula1>
            <xm:f>Data!$AA$4:$AA$6</xm:f>
          </x14:formula1>
          <xm:sqref>C16:C32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4" sqref="B4"/>
    </sheetView>
  </sheetViews>
  <sheetFormatPr defaultRowHeight="15" x14ac:dyDescent="0.25"/>
  <cols>
    <col min="1" max="1" width="9.140625" customWidth="1"/>
    <col min="2" max="2" width="49.85546875" customWidth="1"/>
    <col min="3" max="3" width="10.7109375" bestFit="1" customWidth="1"/>
  </cols>
  <sheetData>
    <row r="1" spans="1:3" x14ac:dyDescent="0.25">
      <c r="A1" s="76" t="s">
        <v>59</v>
      </c>
      <c r="B1" s="77" t="s">
        <v>60</v>
      </c>
      <c r="C1" s="71" t="s">
        <v>61</v>
      </c>
    </row>
    <row r="2" spans="1:3" x14ac:dyDescent="0.25">
      <c r="A2" s="73">
        <v>1</v>
      </c>
      <c r="B2" s="72" t="s">
        <v>62</v>
      </c>
      <c r="C2" s="75">
        <v>45247</v>
      </c>
    </row>
    <row r="3" spans="1:3" x14ac:dyDescent="0.25">
      <c r="A3" s="73">
        <v>2</v>
      </c>
      <c r="B3" s="72" t="s">
        <v>63</v>
      </c>
      <c r="C3" s="75">
        <v>45280</v>
      </c>
    </row>
    <row r="4" spans="1:3" x14ac:dyDescent="0.25">
      <c r="A4" s="73"/>
      <c r="B4" s="72"/>
      <c r="C4" s="74"/>
    </row>
    <row r="5" spans="1:3" x14ac:dyDescent="0.25">
      <c r="A5" s="73"/>
      <c r="B5" s="72"/>
      <c r="C5" s="74"/>
    </row>
    <row r="6" spans="1:3" x14ac:dyDescent="0.25">
      <c r="A6" s="73"/>
      <c r="B6" s="72"/>
      <c r="C6" s="74"/>
    </row>
    <row r="7" spans="1:3" x14ac:dyDescent="0.25">
      <c r="A7" s="73"/>
      <c r="B7" s="72"/>
      <c r="C7" s="74"/>
    </row>
    <row r="8" spans="1:3" x14ac:dyDescent="0.25">
      <c r="A8" s="73"/>
      <c r="B8" s="72"/>
      <c r="C8" s="74"/>
    </row>
    <row r="9" spans="1:3" x14ac:dyDescent="0.25">
      <c r="A9" s="73"/>
      <c r="B9" s="72"/>
      <c r="C9" s="74"/>
    </row>
    <row r="10" spans="1:3" x14ac:dyDescent="0.25">
      <c r="A10" s="73"/>
      <c r="B10" s="72"/>
      <c r="C10" s="74"/>
    </row>
    <row r="11" spans="1:3" x14ac:dyDescent="0.25">
      <c r="A11" s="73"/>
      <c r="B11" s="72"/>
      <c r="C11" s="74"/>
    </row>
    <row r="12" spans="1:3" x14ac:dyDescent="0.25">
      <c r="A12" s="73"/>
      <c r="B12" s="72"/>
      <c r="C12" s="74"/>
    </row>
    <row r="13" spans="1:3" x14ac:dyDescent="0.25">
      <c r="A13" s="73"/>
      <c r="B13" s="72"/>
      <c r="C13" s="74"/>
    </row>
    <row r="14" spans="1:3" x14ac:dyDescent="0.25">
      <c r="A14" s="70"/>
      <c r="B14" s="78"/>
      <c r="C14" s="6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X2" sqref="X2"/>
    </sheetView>
  </sheetViews>
  <sheetFormatPr defaultRowHeight="15" x14ac:dyDescent="0.25"/>
  <cols>
    <col min="1" max="1" width="11.7109375" hidden="1" customWidth="1"/>
    <col min="2" max="3" width="0" hidden="1" customWidth="1"/>
    <col min="4" max="4" width="13.5703125" style="24"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5" t="s">
        <v>64</v>
      </c>
      <c r="P1" s="1" t="s">
        <v>65</v>
      </c>
      <c r="X1" t="s">
        <v>66</v>
      </c>
    </row>
    <row r="2" spans="1:27" x14ac:dyDescent="0.25">
      <c r="X2" s="1" t="s">
        <v>67</v>
      </c>
    </row>
    <row r="3" spans="1:27" x14ac:dyDescent="0.25">
      <c r="A3" s="3" t="s">
        <v>68</v>
      </c>
      <c r="D3" s="22" t="s">
        <v>69</v>
      </c>
      <c r="E3" s="9" t="s">
        <v>53</v>
      </c>
      <c r="F3" s="9" t="s">
        <v>54</v>
      </c>
      <c r="G3" s="9" t="s">
        <v>55</v>
      </c>
      <c r="H3" s="10" t="s">
        <v>70</v>
      </c>
      <c r="J3" s="4" t="s">
        <v>69</v>
      </c>
      <c r="K3" s="4" t="s">
        <v>53</v>
      </c>
      <c r="L3" s="4" t="s">
        <v>54</v>
      </c>
      <c r="M3" s="4" t="s">
        <v>55</v>
      </c>
      <c r="N3" s="4" t="s">
        <v>70</v>
      </c>
      <c r="P3" s="3" t="s">
        <v>68</v>
      </c>
      <c r="Q3" s="3" t="s">
        <v>71</v>
      </c>
      <c r="R3" s="3" t="s">
        <v>54</v>
      </c>
      <c r="S3" s="3" t="s">
        <v>55</v>
      </c>
      <c r="T3" s="3" t="s">
        <v>72</v>
      </c>
      <c r="U3" s="3" t="s">
        <v>73</v>
      </c>
      <c r="X3" t="s">
        <v>74</v>
      </c>
      <c r="Y3" t="s">
        <v>75</v>
      </c>
      <c r="AA3" t="s">
        <v>36</v>
      </c>
    </row>
    <row r="4" spans="1:27" x14ac:dyDescent="0.25">
      <c r="A4" s="3">
        <v>59</v>
      </c>
      <c r="D4" s="23" t="s">
        <v>76</v>
      </c>
      <c r="E4" s="11">
        <v>0.15</v>
      </c>
      <c r="F4" s="11">
        <v>0.25</v>
      </c>
      <c r="G4" s="11">
        <v>0.4</v>
      </c>
      <c r="H4" s="12">
        <v>0.2</v>
      </c>
      <c r="J4" s="4"/>
      <c r="K4" s="7">
        <v>0.15</v>
      </c>
      <c r="L4" s="7">
        <v>0.25</v>
      </c>
      <c r="M4" s="7">
        <v>0.4</v>
      </c>
      <c r="N4" s="7">
        <v>0.2</v>
      </c>
      <c r="P4" s="3">
        <v>59</v>
      </c>
      <c r="Q4" s="19">
        <v>13</v>
      </c>
      <c r="R4" s="19">
        <v>15</v>
      </c>
      <c r="S4" s="19">
        <v>26</v>
      </c>
      <c r="T4" s="19">
        <v>5</v>
      </c>
      <c r="U4" s="19">
        <v>44.25</v>
      </c>
      <c r="X4" t="s">
        <v>77</v>
      </c>
      <c r="AA4" t="s">
        <v>73</v>
      </c>
    </row>
    <row r="5" spans="1:27" x14ac:dyDescent="0.25">
      <c r="A5" s="3">
        <v>64</v>
      </c>
      <c r="D5" s="13">
        <v>1</v>
      </c>
      <c r="E5" s="14">
        <v>0</v>
      </c>
      <c r="F5" s="14">
        <v>0</v>
      </c>
      <c r="G5" s="14">
        <v>0</v>
      </c>
      <c r="H5" s="15">
        <v>1</v>
      </c>
      <c r="J5" s="5">
        <v>1</v>
      </c>
      <c r="K5" s="8">
        <f>ROUND(J5*$K$4,0)</f>
        <v>0</v>
      </c>
      <c r="L5" s="6">
        <f>ROUND(J5*$L$4,0)</f>
        <v>0</v>
      </c>
      <c r="M5" s="6">
        <f>ROUND(J5*$M$4,0)</f>
        <v>0</v>
      </c>
      <c r="N5" s="6">
        <f>ROUND(J5*$N$4,0)</f>
        <v>0</v>
      </c>
      <c r="P5" s="3" t="s">
        <v>78</v>
      </c>
      <c r="Q5" s="3"/>
      <c r="R5" s="3"/>
      <c r="S5" s="3"/>
      <c r="T5" s="3"/>
      <c r="U5" s="3"/>
      <c r="X5" t="s">
        <v>79</v>
      </c>
      <c r="AA5" t="s">
        <v>80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X6" t="s">
        <v>81</v>
      </c>
      <c r="Y6">
        <v>0.67</v>
      </c>
      <c r="AA6" t="s">
        <v>82</v>
      </c>
    </row>
    <row r="7" spans="1:27" x14ac:dyDescent="0.25">
      <c r="A7" s="3">
        <v>74</v>
      </c>
      <c r="D7" s="13">
        <v>3</v>
      </c>
      <c r="E7" s="14">
        <v>0</v>
      </c>
      <c r="F7" s="14">
        <v>1</v>
      </c>
      <c r="G7" s="14">
        <v>1</v>
      </c>
      <c r="H7" s="15">
        <v>1</v>
      </c>
      <c r="J7" s="5">
        <v>3</v>
      </c>
      <c r="K7" s="8">
        <f t="shared" si="0"/>
        <v>0</v>
      </c>
      <c r="L7" s="6">
        <f t="shared" si="1"/>
        <v>1</v>
      </c>
      <c r="M7" s="6">
        <f t="shared" si="2"/>
        <v>1</v>
      </c>
      <c r="N7" s="6">
        <f t="shared" si="3"/>
        <v>1</v>
      </c>
    </row>
    <row r="8" spans="1:27" x14ac:dyDescent="0.25">
      <c r="A8" s="3">
        <v>79</v>
      </c>
      <c r="D8" s="13">
        <v>4</v>
      </c>
      <c r="E8" s="14">
        <v>1</v>
      </c>
      <c r="F8" s="14">
        <v>1</v>
      </c>
      <c r="G8" s="14">
        <v>1</v>
      </c>
      <c r="H8" s="15">
        <v>1</v>
      </c>
      <c r="J8" s="5">
        <v>4</v>
      </c>
      <c r="K8" s="8">
        <f t="shared" si="0"/>
        <v>1</v>
      </c>
      <c r="L8" s="6">
        <f t="shared" si="1"/>
        <v>1</v>
      </c>
      <c r="M8" s="6">
        <f t="shared" si="2"/>
        <v>2</v>
      </c>
      <c r="N8" s="6">
        <f t="shared" si="3"/>
        <v>1</v>
      </c>
    </row>
    <row r="9" spans="1:27" x14ac:dyDescent="0.25">
      <c r="D9" s="13">
        <v>5</v>
      </c>
      <c r="E9" s="14">
        <v>1</v>
      </c>
      <c r="F9" s="14">
        <v>1</v>
      </c>
      <c r="G9" s="14">
        <v>2</v>
      </c>
      <c r="H9" s="15">
        <v>1</v>
      </c>
      <c r="J9" s="5">
        <v>5</v>
      </c>
      <c r="K9" s="8">
        <f t="shared" si="0"/>
        <v>1</v>
      </c>
      <c r="L9" s="6">
        <f t="shared" si="1"/>
        <v>1</v>
      </c>
      <c r="M9" s="6">
        <f t="shared" si="2"/>
        <v>2</v>
      </c>
      <c r="N9" s="6">
        <f t="shared" si="3"/>
        <v>1</v>
      </c>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row>
    <row r="13" spans="1:27" x14ac:dyDescent="0.25">
      <c r="D13" s="13">
        <v>9</v>
      </c>
      <c r="E13" s="14">
        <v>1</v>
      </c>
      <c r="F13" s="14">
        <v>2</v>
      </c>
      <c r="G13" s="14">
        <v>4</v>
      </c>
      <c r="H13" s="15">
        <v>2</v>
      </c>
      <c r="J13" s="5">
        <v>9</v>
      </c>
      <c r="K13" s="8">
        <f t="shared" si="0"/>
        <v>1</v>
      </c>
      <c r="L13" s="6">
        <f t="shared" si="1"/>
        <v>2</v>
      </c>
      <c r="M13" s="6">
        <f t="shared" si="2"/>
        <v>4</v>
      </c>
      <c r="N13" s="6">
        <f t="shared" si="3"/>
        <v>2</v>
      </c>
    </row>
    <row r="14" spans="1:27" x14ac:dyDescent="0.25">
      <c r="D14" s="13">
        <v>10</v>
      </c>
      <c r="E14" s="14">
        <v>2</v>
      </c>
      <c r="F14" s="14">
        <v>2</v>
      </c>
      <c r="G14" s="14">
        <v>4</v>
      </c>
      <c r="H14" s="15">
        <v>2</v>
      </c>
      <c r="J14" s="5">
        <v>10</v>
      </c>
      <c r="K14" s="8">
        <f t="shared" si="0"/>
        <v>2</v>
      </c>
      <c r="L14" s="6">
        <f t="shared" si="1"/>
        <v>3</v>
      </c>
      <c r="M14" s="6">
        <f t="shared" si="2"/>
        <v>4</v>
      </c>
      <c r="N14" s="6">
        <f t="shared" si="3"/>
        <v>2</v>
      </c>
    </row>
    <row r="15" spans="1:27" x14ac:dyDescent="0.25">
      <c r="D15" s="13">
        <v>11</v>
      </c>
      <c r="E15" s="14">
        <v>2</v>
      </c>
      <c r="F15" s="14">
        <v>3</v>
      </c>
      <c r="G15" s="14">
        <v>4</v>
      </c>
      <c r="H15" s="15">
        <v>2</v>
      </c>
      <c r="J15" s="5">
        <v>11</v>
      </c>
      <c r="K15" s="8">
        <f t="shared" si="0"/>
        <v>2</v>
      </c>
      <c r="L15" s="6">
        <f t="shared" si="1"/>
        <v>3</v>
      </c>
      <c r="M15" s="6">
        <f t="shared" si="2"/>
        <v>4</v>
      </c>
      <c r="N15" s="6">
        <f t="shared" si="3"/>
        <v>2</v>
      </c>
    </row>
    <row r="16" spans="1:27" x14ac:dyDescent="0.25">
      <c r="D16" s="13">
        <v>12</v>
      </c>
      <c r="E16" s="14">
        <v>2</v>
      </c>
      <c r="F16" s="14">
        <v>3</v>
      </c>
      <c r="G16" s="14">
        <v>5</v>
      </c>
      <c r="H16" s="15">
        <v>2</v>
      </c>
      <c r="J16" s="5">
        <v>12</v>
      </c>
      <c r="K16" s="8">
        <f t="shared" si="0"/>
        <v>2</v>
      </c>
      <c r="L16" s="6">
        <f t="shared" si="1"/>
        <v>3</v>
      </c>
      <c r="M16" s="6">
        <f t="shared" si="2"/>
        <v>5</v>
      </c>
      <c r="N16" s="6">
        <f t="shared" si="3"/>
        <v>2</v>
      </c>
    </row>
    <row r="17" spans="4:14" x14ac:dyDescent="0.25">
      <c r="D17" s="13">
        <v>13</v>
      </c>
      <c r="E17" s="14">
        <v>2</v>
      </c>
      <c r="F17" s="14">
        <v>3</v>
      </c>
      <c r="G17" s="14">
        <v>5</v>
      </c>
      <c r="H17" s="15">
        <v>3</v>
      </c>
      <c r="J17" s="5">
        <v>13</v>
      </c>
      <c r="K17" s="8">
        <f t="shared" si="0"/>
        <v>2</v>
      </c>
      <c r="L17" s="6">
        <f t="shared" si="1"/>
        <v>3</v>
      </c>
      <c r="M17" s="6">
        <f t="shared" si="2"/>
        <v>5</v>
      </c>
      <c r="N17" s="6">
        <f t="shared" si="3"/>
        <v>3</v>
      </c>
    </row>
    <row r="18" spans="4:14" x14ac:dyDescent="0.25">
      <c r="D18" s="13">
        <v>14</v>
      </c>
      <c r="E18" s="14">
        <v>2</v>
      </c>
      <c r="F18" s="14">
        <v>4</v>
      </c>
      <c r="G18" s="14">
        <v>5</v>
      </c>
      <c r="H18" s="15">
        <v>3</v>
      </c>
      <c r="J18" s="5">
        <v>14</v>
      </c>
      <c r="K18" s="8">
        <f t="shared" si="0"/>
        <v>2</v>
      </c>
      <c r="L18" s="6">
        <f t="shared" si="1"/>
        <v>4</v>
      </c>
      <c r="M18" s="6">
        <f t="shared" si="2"/>
        <v>6</v>
      </c>
      <c r="N18" s="6">
        <f t="shared" si="3"/>
        <v>3</v>
      </c>
    </row>
    <row r="19" spans="4:14" x14ac:dyDescent="0.25">
      <c r="D19" s="13">
        <v>15</v>
      </c>
      <c r="E19" s="14">
        <v>2</v>
      </c>
      <c r="F19" s="14">
        <v>4</v>
      </c>
      <c r="G19" s="14">
        <v>6</v>
      </c>
      <c r="H19" s="15">
        <v>3</v>
      </c>
      <c r="J19" s="5">
        <v>15</v>
      </c>
      <c r="K19" s="8">
        <f t="shared" si="0"/>
        <v>2</v>
      </c>
      <c r="L19" s="6">
        <f t="shared" si="1"/>
        <v>4</v>
      </c>
      <c r="M19" s="6">
        <f t="shared" si="2"/>
        <v>6</v>
      </c>
      <c r="N19" s="6">
        <f t="shared" si="3"/>
        <v>3</v>
      </c>
    </row>
    <row r="20" spans="4:14" x14ac:dyDescent="0.25">
      <c r="D20" s="13">
        <v>16</v>
      </c>
      <c r="E20" s="14">
        <v>2</v>
      </c>
      <c r="F20" s="14">
        <v>4</v>
      </c>
      <c r="G20" s="14">
        <v>7</v>
      </c>
      <c r="H20" s="15">
        <v>3</v>
      </c>
      <c r="J20" s="5">
        <v>16</v>
      </c>
      <c r="K20" s="8">
        <f t="shared" si="0"/>
        <v>2</v>
      </c>
      <c r="L20" s="6">
        <f t="shared" si="1"/>
        <v>4</v>
      </c>
      <c r="M20" s="6">
        <f t="shared" si="2"/>
        <v>6</v>
      </c>
      <c r="N20" s="6">
        <f t="shared" si="3"/>
        <v>3</v>
      </c>
    </row>
    <row r="21" spans="4:14" x14ac:dyDescent="0.25">
      <c r="D21" s="13">
        <v>17</v>
      </c>
      <c r="E21" s="14">
        <v>3</v>
      </c>
      <c r="F21" s="14">
        <v>4</v>
      </c>
      <c r="G21" s="14">
        <v>7</v>
      </c>
      <c r="H21" s="15">
        <v>3</v>
      </c>
      <c r="J21" s="5">
        <v>17</v>
      </c>
      <c r="K21" s="8">
        <f t="shared" si="0"/>
        <v>3</v>
      </c>
      <c r="L21" s="6">
        <f t="shared" si="1"/>
        <v>4</v>
      </c>
      <c r="M21" s="6">
        <f t="shared" si="2"/>
        <v>7</v>
      </c>
      <c r="N21" s="6">
        <f t="shared" si="3"/>
        <v>3</v>
      </c>
    </row>
    <row r="22" spans="4:14" x14ac:dyDescent="0.25">
      <c r="D22" s="13">
        <v>18</v>
      </c>
      <c r="E22" s="14">
        <v>3</v>
      </c>
      <c r="F22" s="14">
        <v>5</v>
      </c>
      <c r="G22" s="14">
        <v>7</v>
      </c>
      <c r="H22" s="15">
        <v>3</v>
      </c>
      <c r="J22" s="5">
        <v>18</v>
      </c>
      <c r="K22" s="8">
        <f t="shared" si="0"/>
        <v>3</v>
      </c>
      <c r="L22" s="6">
        <f t="shared" si="1"/>
        <v>5</v>
      </c>
      <c r="M22" s="6">
        <f t="shared" si="2"/>
        <v>7</v>
      </c>
      <c r="N22" s="6">
        <f t="shared" si="3"/>
        <v>4</v>
      </c>
    </row>
    <row r="23" spans="4:14" x14ac:dyDescent="0.25">
      <c r="D23" s="13">
        <v>19</v>
      </c>
      <c r="E23" s="14">
        <v>3</v>
      </c>
      <c r="F23" s="14">
        <v>5</v>
      </c>
      <c r="G23" s="14">
        <v>8</v>
      </c>
      <c r="H23" s="15">
        <v>3</v>
      </c>
      <c r="J23" s="5">
        <v>19</v>
      </c>
      <c r="K23" s="8">
        <f t="shared" si="0"/>
        <v>3</v>
      </c>
      <c r="L23" s="6">
        <f t="shared" si="1"/>
        <v>5</v>
      </c>
      <c r="M23" s="6">
        <f t="shared" si="2"/>
        <v>8</v>
      </c>
      <c r="N23" s="6">
        <f t="shared" si="3"/>
        <v>4</v>
      </c>
    </row>
    <row r="24" spans="4:14" x14ac:dyDescent="0.25">
      <c r="D24" s="13">
        <v>20</v>
      </c>
      <c r="E24" s="14">
        <v>3</v>
      </c>
      <c r="F24" s="14">
        <v>5</v>
      </c>
      <c r="G24" s="14">
        <v>8</v>
      </c>
      <c r="H24" s="15">
        <v>4</v>
      </c>
      <c r="J24" s="5">
        <v>20</v>
      </c>
      <c r="K24" s="8">
        <f t="shared" si="0"/>
        <v>3</v>
      </c>
      <c r="L24" s="6">
        <f t="shared" si="1"/>
        <v>5</v>
      </c>
      <c r="M24" s="6">
        <f t="shared" si="2"/>
        <v>8</v>
      </c>
      <c r="N24" s="6">
        <f t="shared" si="3"/>
        <v>4</v>
      </c>
    </row>
    <row r="25" spans="4:14" x14ac:dyDescent="0.25">
      <c r="D25" s="13">
        <v>21</v>
      </c>
      <c r="E25" s="14">
        <v>3</v>
      </c>
      <c r="F25" s="14">
        <v>5</v>
      </c>
      <c r="G25" s="14">
        <v>9</v>
      </c>
      <c r="H25" s="15">
        <v>4</v>
      </c>
      <c r="J25" s="5">
        <v>21</v>
      </c>
      <c r="K25" s="8">
        <f t="shared" si="0"/>
        <v>3</v>
      </c>
      <c r="L25" s="6">
        <f t="shared" si="1"/>
        <v>5</v>
      </c>
      <c r="M25" s="6">
        <f t="shared" si="2"/>
        <v>8</v>
      </c>
      <c r="N25" s="6">
        <f t="shared" si="3"/>
        <v>4</v>
      </c>
    </row>
    <row r="26" spans="4:14" x14ac:dyDescent="0.25">
      <c r="D26" s="13">
        <v>22</v>
      </c>
      <c r="E26" s="14">
        <v>3</v>
      </c>
      <c r="F26" s="14">
        <v>6</v>
      </c>
      <c r="G26" s="14">
        <v>9</v>
      </c>
      <c r="H26" s="15">
        <v>4</v>
      </c>
      <c r="J26" s="5">
        <v>22</v>
      </c>
      <c r="K26" s="8">
        <f t="shared" si="0"/>
        <v>3</v>
      </c>
      <c r="L26" s="6">
        <f t="shared" si="1"/>
        <v>6</v>
      </c>
      <c r="M26" s="6">
        <f t="shared" si="2"/>
        <v>9</v>
      </c>
      <c r="N26" s="6">
        <f t="shared" si="3"/>
        <v>4</v>
      </c>
    </row>
    <row r="27" spans="4:14" x14ac:dyDescent="0.25">
      <c r="D27" s="13">
        <v>23</v>
      </c>
      <c r="E27" s="14">
        <v>3</v>
      </c>
      <c r="F27" s="14">
        <v>6</v>
      </c>
      <c r="G27" s="14">
        <v>9</v>
      </c>
      <c r="H27" s="15">
        <v>5</v>
      </c>
      <c r="J27" s="5">
        <v>23</v>
      </c>
      <c r="K27" s="8">
        <f t="shared" si="0"/>
        <v>3</v>
      </c>
      <c r="L27" s="6">
        <f t="shared" si="1"/>
        <v>6</v>
      </c>
      <c r="M27" s="6">
        <f t="shared" si="2"/>
        <v>9</v>
      </c>
      <c r="N27" s="6">
        <f t="shared" si="3"/>
        <v>5</v>
      </c>
    </row>
    <row r="28" spans="4:14" x14ac:dyDescent="0.25">
      <c r="D28" s="13">
        <v>24</v>
      </c>
      <c r="E28" s="14">
        <v>4</v>
      </c>
      <c r="F28" s="14">
        <v>6</v>
      </c>
      <c r="G28" s="14">
        <v>9</v>
      </c>
      <c r="H28" s="15">
        <v>5</v>
      </c>
      <c r="J28" s="5">
        <v>24</v>
      </c>
      <c r="K28" s="8">
        <f t="shared" si="0"/>
        <v>4</v>
      </c>
      <c r="L28" s="6">
        <f t="shared" si="1"/>
        <v>6</v>
      </c>
      <c r="M28" s="6">
        <f t="shared" si="2"/>
        <v>10</v>
      </c>
      <c r="N28" s="6">
        <f t="shared" si="3"/>
        <v>5</v>
      </c>
    </row>
    <row r="29" spans="4:14" x14ac:dyDescent="0.25">
      <c r="D29" s="13">
        <v>25</v>
      </c>
      <c r="E29" s="14">
        <v>4</v>
      </c>
      <c r="F29" s="14">
        <v>6</v>
      </c>
      <c r="G29" s="14">
        <v>10</v>
      </c>
      <c r="H29" s="15">
        <v>5</v>
      </c>
      <c r="J29" s="5">
        <v>25</v>
      </c>
      <c r="K29" s="8">
        <f t="shared" si="0"/>
        <v>4</v>
      </c>
      <c r="L29" s="6">
        <f t="shared" si="1"/>
        <v>6</v>
      </c>
      <c r="M29" s="6">
        <f t="shared" si="2"/>
        <v>10</v>
      </c>
      <c r="N29" s="6">
        <f t="shared" si="3"/>
        <v>5</v>
      </c>
    </row>
    <row r="30" spans="4:14" x14ac:dyDescent="0.25">
      <c r="D30" s="13">
        <v>26</v>
      </c>
      <c r="E30" s="14">
        <v>4</v>
      </c>
      <c r="F30" s="14">
        <v>7</v>
      </c>
      <c r="G30" s="14">
        <v>11</v>
      </c>
      <c r="H30" s="15">
        <v>5</v>
      </c>
      <c r="J30" s="5">
        <v>26</v>
      </c>
      <c r="K30" s="8">
        <f t="shared" si="0"/>
        <v>4</v>
      </c>
      <c r="L30" s="6">
        <f t="shared" si="1"/>
        <v>7</v>
      </c>
      <c r="M30" s="6">
        <f t="shared" si="2"/>
        <v>10</v>
      </c>
      <c r="N30" s="6">
        <f t="shared" si="3"/>
        <v>5</v>
      </c>
    </row>
    <row r="31" spans="4:14" x14ac:dyDescent="0.25">
      <c r="D31" s="13">
        <v>27</v>
      </c>
      <c r="E31" s="14">
        <v>4</v>
      </c>
      <c r="F31" s="14">
        <v>7</v>
      </c>
      <c r="G31" s="14">
        <v>11</v>
      </c>
      <c r="H31" s="15">
        <v>5</v>
      </c>
      <c r="J31" s="5">
        <v>27</v>
      </c>
      <c r="K31" s="8">
        <f t="shared" si="0"/>
        <v>4</v>
      </c>
      <c r="L31" s="6">
        <f t="shared" si="1"/>
        <v>7</v>
      </c>
      <c r="M31" s="6">
        <f t="shared" si="2"/>
        <v>11</v>
      </c>
      <c r="N31" s="6">
        <f t="shared" si="3"/>
        <v>5</v>
      </c>
    </row>
    <row r="32" spans="4:1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511531-B769-4929-806F-2A05A4882D77}">
  <ds:schemaRefs>
    <ds:schemaRef ds:uri="http://purl.org/dc/terms/"/>
    <ds:schemaRef ds:uri="http://purl.org/dc/dcmitype/"/>
    <ds:schemaRef ds:uri="c8cd16cf-b28a-4d08-8e2d-9d89ab9eec4e"/>
    <ds:schemaRef ds:uri="54c9f48a-5cd9-41d9-b6c2-36466c55415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3.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4.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Travel Claim Worksheet</vt:lpstr>
      <vt:lpstr>Versions</vt:lpstr>
      <vt:lpstr>Data</vt:lpstr>
      <vt:lpstr>'Travel Claim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subject/>
  <dc:creator>Webb, Caryn</dc:creator>
  <cp:keywords/>
  <dc:description/>
  <cp:lastModifiedBy>David, Sarah E</cp:lastModifiedBy>
  <cp:revision/>
  <cp:lastPrinted>2024-01-17T23:06:53Z</cp:lastPrinted>
  <dcterms:created xsi:type="dcterms:W3CDTF">2023-10-16T18:04:08Z</dcterms:created>
  <dcterms:modified xsi:type="dcterms:W3CDTF">2024-01-17T23:18:56Z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